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Y:\PRESSUPOSTOS\2023\LIQUIDACIÓ\LLISTATS DE LIQUIDACIÓ DEFINITIUS\AJUNTAMENT\"/>
    </mc:Choice>
  </mc:AlternateContent>
  <xr:revisionPtr revIDLastSave="0" documentId="13_ncr:1_{03992760-9BC2-4ADE-9745-7BE180BFC934}" xr6:coauthVersionLast="47" xr6:coauthVersionMax="47" xr10:uidLastSave="{00000000-0000-0000-0000-000000000000}"/>
  <bookViews>
    <workbookView xWindow="-120" yWindow="-120" windowWidth="24240" windowHeight="13140" xr2:uid="{0C96B4F4-BF6E-4A66-9F20-10D6D83941BD}"/>
  </bookViews>
  <sheets>
    <sheet name="ANALISIS DESVIACIONS" sheetId="6" r:id="rId1"/>
    <sheet name="LIQ.INGRESSOS CORRENT" sheetId="1" r:id="rId2"/>
    <sheet name="CAPITOLS AJUNTAMENT" sheetId="2" r:id="rId3"/>
    <sheet name="EPEL" sheetId="3" r:id="rId4"/>
    <sheet name="SUMTA" sheetId="4" r:id="rId5"/>
    <sheet name="CONSOLIDAT" sheetId="5" r:id="rId6"/>
  </sheets>
  <definedNames>
    <definedName name="_xlnm._FilterDatabase" localSheetId="0" hidden="1">'ANALISIS DESVIACIONS'!$A$1:$R$243</definedName>
    <definedName name="_xlnm._FilterDatabase" localSheetId="1" hidden="1">'LIQ.INGRESSOS CORRENT'!$A$1:$N$241</definedName>
  </definedNames>
  <calcPr calcId="191029"/>
  <pivotCaches>
    <pivotCache cacheId="2" r:id="rId7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38" i="6" l="1"/>
  <c r="S237" i="6"/>
  <c r="S236" i="6"/>
  <c r="S235" i="6"/>
  <c r="S234" i="6"/>
  <c r="S233" i="6"/>
  <c r="S232" i="6"/>
  <c r="S231" i="6"/>
  <c r="S230" i="6"/>
  <c r="S229" i="6"/>
  <c r="S228" i="6"/>
  <c r="S227" i="6"/>
  <c r="S226" i="6"/>
  <c r="S225" i="6"/>
  <c r="S224" i="6"/>
  <c r="S223" i="6"/>
  <c r="S222" i="6"/>
  <c r="S221" i="6"/>
  <c r="S220" i="6"/>
  <c r="S219" i="6"/>
  <c r="S216" i="6"/>
  <c r="S215" i="6"/>
  <c r="S214" i="6"/>
  <c r="S213" i="6"/>
  <c r="S211" i="6"/>
  <c r="S210" i="6"/>
  <c r="S208" i="6"/>
  <c r="S207" i="6"/>
  <c r="S204" i="6"/>
  <c r="S203" i="6"/>
  <c r="S202" i="6"/>
  <c r="S199" i="6"/>
  <c r="S198" i="6"/>
  <c r="S197" i="6"/>
  <c r="S196" i="6"/>
  <c r="S195" i="6"/>
  <c r="S194" i="6"/>
  <c r="S192" i="6"/>
  <c r="S190" i="6"/>
  <c r="S189" i="6"/>
  <c r="S188" i="6"/>
  <c r="S187" i="6"/>
  <c r="S186" i="6"/>
  <c r="S185" i="6"/>
  <c r="S184" i="6"/>
  <c r="S182" i="6"/>
  <c r="S181" i="6"/>
  <c r="S180" i="6"/>
  <c r="S179" i="6"/>
  <c r="S178" i="6"/>
  <c r="S177" i="6"/>
  <c r="S176" i="6"/>
  <c r="S175" i="6"/>
  <c r="S174" i="6"/>
  <c r="S173" i="6"/>
  <c r="S172" i="6"/>
  <c r="S171" i="6"/>
  <c r="S170" i="6"/>
  <c r="S168" i="6"/>
  <c r="S167" i="6"/>
  <c r="S166" i="6"/>
  <c r="S165" i="6"/>
  <c r="S164" i="6"/>
  <c r="S161" i="6"/>
  <c r="S160" i="6"/>
  <c r="S158" i="6"/>
  <c r="S157" i="6"/>
  <c r="S156" i="6"/>
  <c r="S155" i="6"/>
  <c r="S154" i="6"/>
  <c r="S153" i="6"/>
  <c r="S152" i="6"/>
  <c r="S151" i="6"/>
  <c r="S150" i="6"/>
  <c r="S149" i="6"/>
  <c r="S147" i="6"/>
  <c r="S146" i="6"/>
  <c r="S145" i="6"/>
  <c r="S144" i="6"/>
  <c r="S143" i="6"/>
  <c r="S142" i="6"/>
  <c r="S141" i="6"/>
  <c r="S140" i="6"/>
  <c r="S137" i="6"/>
  <c r="S136" i="6"/>
  <c r="S135" i="6"/>
  <c r="S134" i="6"/>
  <c r="S132" i="6"/>
  <c r="S131" i="6"/>
  <c r="S130" i="6"/>
  <c r="S129" i="6"/>
  <c r="S128" i="6"/>
  <c r="S127" i="6"/>
  <c r="S125" i="6"/>
  <c r="S123" i="6"/>
  <c r="S120" i="6"/>
  <c r="S118" i="6"/>
  <c r="S114" i="6"/>
  <c r="S112" i="6"/>
  <c r="S111" i="6"/>
  <c r="S110" i="6"/>
  <c r="S108" i="6"/>
  <c r="S107" i="6"/>
  <c r="S106" i="6"/>
  <c r="S104" i="6"/>
  <c r="S103" i="6"/>
  <c r="S102" i="6"/>
  <c r="S101" i="6"/>
  <c r="S100" i="6"/>
  <c r="S96" i="6"/>
  <c r="S94" i="6"/>
  <c r="S91" i="6"/>
  <c r="S89" i="6"/>
  <c r="S87" i="6"/>
  <c r="S80" i="6"/>
  <c r="S79" i="6"/>
  <c r="S78" i="6"/>
  <c r="S76" i="6"/>
  <c r="S75" i="6"/>
  <c r="S74" i="6"/>
  <c r="S73" i="6"/>
  <c r="S72" i="6"/>
  <c r="S71" i="6"/>
  <c r="S68" i="6"/>
  <c r="S67" i="6"/>
  <c r="S66" i="6"/>
  <c r="S64" i="6"/>
  <c r="S63" i="6"/>
  <c r="S62" i="6"/>
  <c r="S60" i="6"/>
  <c r="S59" i="6"/>
  <c r="S58" i="6"/>
  <c r="S51" i="6"/>
  <c r="S50" i="6"/>
  <c r="S49" i="6"/>
  <c r="S48" i="6"/>
  <c r="S42" i="6"/>
  <c r="S41" i="6"/>
  <c r="S38" i="6"/>
  <c r="S35" i="6"/>
  <c r="S34" i="6"/>
  <c r="S33" i="6"/>
  <c r="S31" i="6"/>
  <c r="S30" i="6"/>
  <c r="S27" i="6"/>
  <c r="S25" i="6"/>
  <c r="S21" i="6"/>
  <c r="S20" i="6"/>
  <c r="S19" i="6"/>
  <c r="S17" i="6"/>
  <c r="S16" i="6"/>
  <c r="S15" i="6"/>
  <c r="S13" i="6"/>
  <c r="S12" i="6"/>
  <c r="S11" i="6"/>
  <c r="S10" i="6"/>
  <c r="S9" i="6"/>
  <c r="S8" i="6"/>
  <c r="S7" i="6"/>
  <c r="S6" i="6"/>
  <c r="S5" i="6"/>
  <c r="S3" i="6"/>
  <c r="S2" i="6"/>
  <c r="Q213" i="6"/>
  <c r="Q241" i="6"/>
  <c r="Q240" i="6"/>
  <c r="Q239" i="6"/>
  <c r="Q238" i="6"/>
  <c r="Q237" i="6"/>
  <c r="Q236" i="6"/>
  <c r="Q235" i="6"/>
  <c r="Q234" i="6"/>
  <c r="Q233" i="6"/>
  <c r="Q232" i="6"/>
  <c r="Q231" i="6"/>
  <c r="Q230" i="6"/>
  <c r="Q229" i="6"/>
  <c r="Q227" i="6"/>
  <c r="Q226" i="6"/>
  <c r="Q225" i="6"/>
  <c r="Q224" i="6"/>
  <c r="Q223" i="6"/>
  <c r="Q222" i="6"/>
  <c r="Q221" i="6"/>
  <c r="Q220" i="6"/>
  <c r="Q219" i="6"/>
  <c r="Q218" i="6"/>
  <c r="Q216" i="6"/>
  <c r="Q215" i="6"/>
  <c r="Q214" i="6"/>
  <c r="Q211" i="6"/>
  <c r="Q210" i="6"/>
  <c r="Q208" i="6"/>
  <c r="Q207" i="6"/>
  <c r="Q204" i="6"/>
  <c r="Q203" i="6"/>
  <c r="Q199" i="6"/>
  <c r="Q198" i="6"/>
  <c r="Q197" i="6"/>
  <c r="Q196" i="6"/>
  <c r="Q195" i="6"/>
  <c r="Q194" i="6"/>
  <c r="Q192" i="6"/>
  <c r="Q190" i="6"/>
  <c r="Q189" i="6"/>
  <c r="Q188" i="6"/>
  <c r="Q187" i="6"/>
  <c r="Q186" i="6"/>
  <c r="Q185" i="6"/>
  <c r="Q184" i="6"/>
  <c r="Q183" i="6"/>
  <c r="Q182" i="6"/>
  <c r="Q181" i="6"/>
  <c r="Q180" i="6"/>
  <c r="Q179" i="6"/>
  <c r="Q178" i="6"/>
  <c r="Q177" i="6"/>
  <c r="Q176" i="6"/>
  <c r="Q175" i="6"/>
  <c r="Q174" i="6"/>
  <c r="Q173" i="6"/>
  <c r="Q171" i="6"/>
  <c r="Q170" i="6"/>
  <c r="Q168" i="6"/>
  <c r="Q167" i="6"/>
  <c r="Q166" i="6"/>
  <c r="Q165" i="6"/>
  <c r="Q164" i="6"/>
  <c r="Q161" i="6"/>
  <c r="Q160" i="6"/>
  <c r="Q158" i="6"/>
  <c r="Q157" i="6"/>
  <c r="Q156" i="6"/>
  <c r="Q155" i="6"/>
  <c r="Q154" i="6"/>
  <c r="Q153" i="6"/>
  <c r="Q152" i="6"/>
  <c r="Q151" i="6"/>
  <c r="Q150" i="6"/>
  <c r="Q149" i="6"/>
  <c r="Q148" i="6"/>
  <c r="Q147" i="6"/>
  <c r="Q146" i="6"/>
  <c r="Q145" i="6"/>
  <c r="Q144" i="6"/>
  <c r="Q142" i="6"/>
  <c r="Q141" i="6"/>
  <c r="Q140" i="6"/>
  <c r="Q137" i="6"/>
  <c r="Q136" i="6"/>
  <c r="Q135" i="6"/>
  <c r="Q134" i="6"/>
  <c r="Q133" i="6"/>
  <c r="Q132" i="6"/>
  <c r="Q131" i="6"/>
  <c r="Q130" i="6"/>
  <c r="Q129" i="6"/>
  <c r="Q128" i="6"/>
  <c r="Q127" i="6"/>
  <c r="Q126" i="6"/>
  <c r="Q125" i="6"/>
  <c r="Q123" i="6"/>
  <c r="Q120" i="6"/>
  <c r="Q114" i="6"/>
  <c r="Q113" i="6"/>
  <c r="Q112" i="6"/>
  <c r="Q111" i="6"/>
  <c r="Q110" i="6"/>
  <c r="Q109" i="6"/>
  <c r="Q108" i="6"/>
  <c r="Q107" i="6"/>
  <c r="Q106" i="6"/>
  <c r="Q105" i="6"/>
  <c r="Q104" i="6"/>
  <c r="Q103" i="6"/>
  <c r="Q102" i="6"/>
  <c r="Q100" i="6"/>
  <c r="Q91" i="6"/>
  <c r="Q80" i="6"/>
  <c r="Q79" i="6"/>
  <c r="Q74" i="6"/>
  <c r="Q68" i="6"/>
  <c r="Q67" i="6"/>
  <c r="Q64" i="6"/>
  <c r="Q60" i="6"/>
  <c r="Q58" i="6"/>
  <c r="Q53" i="6"/>
  <c r="Q38" i="6"/>
  <c r="Q35" i="6"/>
  <c r="Q34" i="6"/>
  <c r="Q33" i="6"/>
  <c r="Q31" i="6"/>
  <c r="Q30" i="6"/>
  <c r="Q27" i="6"/>
  <c r="Q25" i="6"/>
  <c r="Q21" i="6"/>
  <c r="Q18" i="6"/>
  <c r="L11" i="2"/>
  <c r="L9" i="2"/>
  <c r="L8" i="2"/>
  <c r="L7" i="2"/>
  <c r="L6" i="2"/>
  <c r="L5" i="2"/>
  <c r="L4" i="2"/>
  <c r="Q6" i="6" l="1"/>
  <c r="P2" i="6"/>
  <c r="O2" i="6"/>
  <c r="B29" i="3" l="1"/>
  <c r="B17" i="3"/>
  <c r="F7" i="5"/>
  <c r="B16" i="5" l="1"/>
  <c r="C7" i="5" l="1"/>
  <c r="C6" i="5"/>
  <c r="B23" i="3"/>
  <c r="B26" i="3" s="1"/>
  <c r="B13" i="3"/>
  <c r="B7" i="3"/>
  <c r="I242" i="6"/>
  <c r="J242" i="6"/>
  <c r="K242" i="6"/>
  <c r="L242" i="6"/>
  <c r="M242" i="6"/>
  <c r="N242" i="6"/>
  <c r="P3" i="6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P173" i="6"/>
  <c r="P174" i="6"/>
  <c r="P175" i="6"/>
  <c r="P176" i="6"/>
  <c r="P177" i="6"/>
  <c r="P178" i="6"/>
  <c r="P179" i="6"/>
  <c r="P180" i="6"/>
  <c r="P181" i="6"/>
  <c r="P182" i="6"/>
  <c r="P183" i="6"/>
  <c r="P184" i="6"/>
  <c r="P185" i="6"/>
  <c r="P186" i="6"/>
  <c r="P187" i="6"/>
  <c r="P188" i="6"/>
  <c r="P189" i="6"/>
  <c r="P190" i="6"/>
  <c r="P191" i="6"/>
  <c r="P192" i="6"/>
  <c r="P193" i="6"/>
  <c r="P194" i="6"/>
  <c r="P195" i="6"/>
  <c r="P196" i="6"/>
  <c r="P197" i="6"/>
  <c r="P198" i="6"/>
  <c r="P199" i="6"/>
  <c r="P200" i="6"/>
  <c r="P201" i="6"/>
  <c r="P202" i="6"/>
  <c r="P203" i="6"/>
  <c r="P204" i="6"/>
  <c r="P205" i="6"/>
  <c r="P206" i="6"/>
  <c r="P207" i="6"/>
  <c r="P208" i="6"/>
  <c r="P209" i="6"/>
  <c r="P210" i="6"/>
  <c r="P211" i="6"/>
  <c r="P212" i="6"/>
  <c r="P213" i="6"/>
  <c r="P214" i="6"/>
  <c r="P215" i="6"/>
  <c r="P216" i="6"/>
  <c r="P217" i="6"/>
  <c r="P218" i="6"/>
  <c r="P219" i="6"/>
  <c r="P220" i="6"/>
  <c r="P221" i="6"/>
  <c r="P222" i="6"/>
  <c r="P223" i="6"/>
  <c r="P224" i="6"/>
  <c r="P225" i="6"/>
  <c r="P226" i="6"/>
  <c r="P227" i="6"/>
  <c r="P228" i="6"/>
  <c r="P229" i="6"/>
  <c r="P230" i="6"/>
  <c r="P231" i="6"/>
  <c r="P232" i="6"/>
  <c r="P233" i="6"/>
  <c r="P234" i="6"/>
  <c r="P235" i="6"/>
  <c r="P236" i="6"/>
  <c r="P237" i="6"/>
  <c r="P238" i="6"/>
  <c r="P239" i="6"/>
  <c r="P240" i="6"/>
  <c r="P241" i="6"/>
  <c r="H242" i="6"/>
  <c r="G242" i="6"/>
  <c r="F242" i="6"/>
  <c r="E242" i="6"/>
  <c r="O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210" i="6"/>
  <c r="O211" i="6"/>
  <c r="O212" i="6"/>
  <c r="O213" i="6"/>
  <c r="O214" i="6"/>
  <c r="O215" i="6"/>
  <c r="O216" i="6"/>
  <c r="O217" i="6"/>
  <c r="O218" i="6"/>
  <c r="O219" i="6"/>
  <c r="O220" i="6"/>
  <c r="O221" i="6"/>
  <c r="O222" i="6"/>
  <c r="O223" i="6"/>
  <c r="O224" i="6"/>
  <c r="O225" i="6"/>
  <c r="O226" i="6"/>
  <c r="O227" i="6"/>
  <c r="O22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B10" i="5"/>
  <c r="B8" i="5"/>
  <c r="B7" i="5"/>
  <c r="B6" i="5"/>
  <c r="B5" i="5"/>
  <c r="B4" i="5"/>
  <c r="B12" i="5"/>
  <c r="P242" i="6" l="1"/>
  <c r="O242" i="6"/>
  <c r="B22" i="4"/>
  <c r="B12" i="4"/>
  <c r="E13" i="5" l="1"/>
  <c r="D13" i="5"/>
  <c r="C13" i="5"/>
  <c r="F12" i="5" l="1"/>
  <c r="F11" i="5"/>
  <c r="F4" i="5"/>
  <c r="B13" i="5"/>
  <c r="F10" i="5"/>
  <c r="F8" i="5"/>
  <c r="F9" i="5"/>
  <c r="F6" i="5"/>
  <c r="F5" i="5"/>
  <c r="F13" i="5" l="1"/>
</calcChain>
</file>

<file path=xl/sharedStrings.xml><?xml version="1.0" encoding="utf-8"?>
<sst xmlns="http://schemas.openxmlformats.org/spreadsheetml/2006/main" count="1075" uniqueCount="310">
  <si>
    <t>Org.</t>
  </si>
  <si>
    <t>Econ.</t>
  </si>
  <si>
    <t>Descripció</t>
  </si>
  <si>
    <t>Previsions inicials</t>
  </si>
  <si>
    <t>Modificacions</t>
  </si>
  <si>
    <t>Previsions definitives</t>
  </si>
  <si>
    <t>Drets reconeguts</t>
  </si>
  <si>
    <t>Drets anul.lats</t>
  </si>
  <si>
    <t>Drets cancel.lats</t>
  </si>
  <si>
    <t>Drets reconeguts nets</t>
  </si>
  <si>
    <t>Recaptació neta</t>
  </si>
  <si>
    <t>Drets pendents de cobrament</t>
  </si>
  <si>
    <t>Excés / defecte previsió</t>
  </si>
  <si>
    <t>IBI Rústica</t>
  </si>
  <si>
    <t>IBI Urbana</t>
  </si>
  <si>
    <t>IBI BICES</t>
  </si>
  <si>
    <t>Impost sobre vehicles de tracció mecànica</t>
  </si>
  <si>
    <t>Impost increment terrenys naturalesa urbana</t>
  </si>
  <si>
    <t>Impost activitats econòmiques</t>
  </si>
  <si>
    <t>I.A.E. Hisenda</t>
  </si>
  <si>
    <t>Impost construccions instal·lacions i obres</t>
  </si>
  <si>
    <t>Taxa recollida d'escombraries</t>
  </si>
  <si>
    <t>Taxa serveis fúnebres</t>
  </si>
  <si>
    <t>Matrícules escola de música</t>
  </si>
  <si>
    <t>Quotes escola de música</t>
  </si>
  <si>
    <t>Taxa lloguer instruments escola de música</t>
  </si>
  <si>
    <t>Taxa poliesportiu municipal</t>
  </si>
  <si>
    <t>Taxa piscina Altet i Claravalls</t>
  </si>
  <si>
    <t>Taxa piscina Claravalls</t>
  </si>
  <si>
    <t>Taxa piscina descoberta Tàrrega</t>
  </si>
  <si>
    <t>Taxa piscina coberta Tàrrega</t>
  </si>
  <si>
    <t>Targetes bus urbà</t>
  </si>
  <si>
    <t>Taxa nínxols cementiri</t>
  </si>
  <si>
    <t>Taxa casaments i celebracions</t>
  </si>
  <si>
    <t>Taxa conservació elements comuns cementiri</t>
  </si>
  <si>
    <t>Taxa alberg de pelegrins de Cal Trepat</t>
  </si>
  <si>
    <t>Taxa llicències urbanístiques</t>
  </si>
  <si>
    <t>Taxa llicències habitabilitat i primera ocupació</t>
  </si>
  <si>
    <t>Taxa expedició documents</t>
  </si>
  <si>
    <t>Taxa retirada vehicles via pública</t>
  </si>
  <si>
    <t>Taxa llicència taxi</t>
  </si>
  <si>
    <t>Taxa obertura establiment</t>
  </si>
  <si>
    <t>Cànon estació d'autobusos</t>
  </si>
  <si>
    <t>Taxa reserva aparcament entrada vehicles</t>
  </si>
  <si>
    <t>O.V.P. Companyies elèctriques</t>
  </si>
  <si>
    <t>O.V.P Companyies gas</t>
  </si>
  <si>
    <t>O.V.P. Taxa 1,5% inspecció</t>
  </si>
  <si>
    <t>O.V.P. Antenes centre entitats</t>
  </si>
  <si>
    <t>O.V.P. Antenes farinera Balcells</t>
  </si>
  <si>
    <t>Taxa per utilització privativa o aprofitament especial antenes Sant Eloi</t>
  </si>
  <si>
    <t>Taxa obertura via pública per obres</t>
  </si>
  <si>
    <t>OVP Terrasses</t>
  </si>
  <si>
    <t xml:space="preserve">OVP Bar Festes </t>
  </si>
  <si>
    <t>Compensació companyia Telefónica España SA</t>
  </si>
  <si>
    <t>Taxa utilització sala polivalent Oficina Jove de l'Urgell</t>
  </si>
  <si>
    <t>Taxa utilització sala biblioteca</t>
  </si>
  <si>
    <t>Taxa ocupació via pública Festa Major</t>
  </si>
  <si>
    <t>Taxa utilització bugs d'assaig</t>
  </si>
  <si>
    <t>OVP Mercaderies</t>
  </si>
  <si>
    <t>OVP Venda no Sedentària (Mercat)</t>
  </si>
  <si>
    <t>OVP Activitats de Lleure</t>
  </si>
  <si>
    <t>OVP Tanques i Bastides</t>
  </si>
  <si>
    <t>OVP Fira del Teatre</t>
  </si>
  <si>
    <t>Utilització Sala de Cultura</t>
  </si>
  <si>
    <t>Taxa utilització Ateneu</t>
  </si>
  <si>
    <t>Taxa utilització mercat</t>
  </si>
  <si>
    <t>Altres taxes O.V.P del domini públic</t>
  </si>
  <si>
    <t>Filmacions Cal Trepat</t>
  </si>
  <si>
    <t>Serveis assistencials</t>
  </si>
  <si>
    <t>Cursos La Solana</t>
  </si>
  <si>
    <t>Assegurança Llar la Pau</t>
  </si>
  <si>
    <t>Material escolar Llar La Pau</t>
  </si>
  <si>
    <t>Servei menjador Llar La Pau</t>
  </si>
  <si>
    <t>Matrícula i quotes Llar El Niu</t>
  </si>
  <si>
    <t>Assegurança Llar El Niu</t>
  </si>
  <si>
    <t>Material escolar llar El Niu</t>
  </si>
  <si>
    <t>Servei menjador Llar El Niu</t>
  </si>
  <si>
    <t>Matrícula i quotes Llar La Pau</t>
  </si>
  <si>
    <t>Serveis esportius</t>
  </si>
  <si>
    <t>Preus públics piscina coberta.</t>
  </si>
  <si>
    <t>Entrades museus, exposicions, espectacles Trepat</t>
  </si>
  <si>
    <t>Entrades museus, exposicions, espectacles M.Comarcal</t>
  </si>
  <si>
    <t>Pàrquing Av. Catalunya</t>
  </si>
  <si>
    <t>Entrades Teatre</t>
  </si>
  <si>
    <t>Musica i concerts</t>
  </si>
  <si>
    <t>Parc de Nadal</t>
  </si>
  <si>
    <t>Utilització Tarimes</t>
  </si>
  <si>
    <t>Fira CóC</t>
  </si>
  <si>
    <t>Fira Artistes i Artesans</t>
  </si>
  <si>
    <t>Fira Medi Ambient</t>
  </si>
  <si>
    <t>Altres Fires</t>
  </si>
  <si>
    <t>Publicitat Radio TV</t>
  </si>
  <si>
    <t>Publicitat Festa Major</t>
  </si>
  <si>
    <t>Publicitat Actes culturals</t>
  </si>
  <si>
    <t>Mercats populars</t>
  </si>
  <si>
    <t>Activitats de Joventut</t>
  </si>
  <si>
    <t>ACA, gestió depuradora</t>
  </si>
  <si>
    <t>Altres preus publics CEEI Cal Trepat</t>
  </si>
  <si>
    <t>Altres preus públics</t>
  </si>
  <si>
    <t>Utilit. Sales Centre Entitats</t>
  </si>
  <si>
    <t>Fira vehicles ocasió</t>
  </si>
  <si>
    <t>Venda llibres Trepat</t>
  </si>
  <si>
    <t>Exposicions temporals</t>
  </si>
  <si>
    <t>Venda llibres Museu Comarcal</t>
  </si>
  <si>
    <t>Venda llibres polítiques d'igualtat</t>
  </si>
  <si>
    <t>Altres preus públics.</t>
  </si>
  <si>
    <t>Venda Albades</t>
  </si>
  <si>
    <t>Vendes turisme</t>
  </si>
  <si>
    <t>Altres vendes objectes</t>
  </si>
  <si>
    <t>Devolució pagaments</t>
  </si>
  <si>
    <t>Multes Infraccions Urbanístiques</t>
  </si>
  <si>
    <t>Sancions Inspecció taxa 1,5%</t>
  </si>
  <si>
    <t>Multes trànsit</t>
  </si>
  <si>
    <t>Multes civisme</t>
  </si>
  <si>
    <t>Sancions llei 13/2014 Accessibilitat</t>
  </si>
  <si>
    <t>Recàrrecs apremi</t>
  </si>
  <si>
    <t>Interessos demora</t>
  </si>
  <si>
    <t xml:space="preserve">Indemnitzacio assegurança </t>
  </si>
  <si>
    <t>Altres ingressos diversos</t>
  </si>
  <si>
    <t>Recursos eventuals</t>
  </si>
  <si>
    <t>Imprevistos</t>
  </si>
  <si>
    <t>Altres ingressos bus urbà</t>
  </si>
  <si>
    <t>Costes</t>
  </si>
  <si>
    <t>Energia antenes Renfe i Sant Eloi</t>
  </si>
  <si>
    <t>Execucions Subsidiàries</t>
  </si>
  <si>
    <t>Altres ingressos diversos Llars</t>
  </si>
  <si>
    <t>Altres ingressos diversos Trepat</t>
  </si>
  <si>
    <t>Altres ingressos diversos Museu comarcal</t>
  </si>
  <si>
    <t>Altres ingressos diversos Escola música</t>
  </si>
  <si>
    <t>Arrendament aigües Segarra Garrigues - comunals Claravalls i Santa Maria</t>
  </si>
  <si>
    <t>Altres ingressos diversos subvencions</t>
  </si>
  <si>
    <t>Altres ingressos piscina coberta</t>
  </si>
  <si>
    <t>Fons Cooperació Estatal</t>
  </si>
  <si>
    <t>Compensació per beneficis fiscals</t>
  </si>
  <si>
    <t>Transferència compensació devolució PTE 2020</t>
  </si>
  <si>
    <t>Subv. Violència contra la dona</t>
  </si>
  <si>
    <t>Fons Cooperació Generalitat de Catalunya</t>
  </si>
  <si>
    <t>Subv. Oficina Jove de l'Urgell</t>
  </si>
  <si>
    <t>Transferències corrents en compliment de convenis subscrits amb la comunitat autònoma en matèria d’educació.</t>
  </si>
  <si>
    <t xml:space="preserve">Subvenció Escola Música Ensenyament </t>
  </si>
  <si>
    <t>Pla Educatiu Entorn</t>
  </si>
  <si>
    <t>Subv. GENCAT Llar infants la pau</t>
  </si>
  <si>
    <t>Subv. GENCAT Llar infants el niu</t>
  </si>
  <si>
    <t>Subv.GENCAT.Llars infants GRATUITAT I2_La Pau</t>
  </si>
  <si>
    <t>Subv.GENCAT.Llars infants GRATUITAT I2_El Niu</t>
  </si>
  <si>
    <t>PLA DE MILLORA D'OPORTUNITATS EDUCATIVES (PMOE-PROA+)</t>
  </si>
  <si>
    <t>Subv. SOC AODL 17-18</t>
  </si>
  <si>
    <t>Subv. Treball i Formació 2017/18</t>
  </si>
  <si>
    <t>Subvenció SOC Treball i Formació 2019/2020</t>
  </si>
  <si>
    <t>Subv. SOC AODL 2019/2020</t>
  </si>
  <si>
    <t>SUBV. SOC TREBALL I FORMACIÓ MG45 I DONA 2021 (2021-2023)</t>
  </si>
  <si>
    <t>Subv.SOC Treball i Formació 21 anticipada 22 (22-23)Línia MG52, PRGC i PANP</t>
  </si>
  <si>
    <t>Subv. SOC 30 PLUS 22 (22-23)</t>
  </si>
  <si>
    <t>Subv.SOC AODL 22 (22-23) La Solana</t>
  </si>
  <si>
    <t>Subv.SOC FPO Dual 22 (22-23)</t>
  </si>
  <si>
    <t>Subv.SOC Treball i Formació TRANS 22 (22-23)</t>
  </si>
  <si>
    <t>Subv. SOC Treball i Formació Ucraïna 22 (22-23)</t>
  </si>
  <si>
    <t>Subv. SOC AODL 22 (22-23) Desenvolupament comercial i turístic</t>
  </si>
  <si>
    <t>Subv. SOC AODL 22 (22-23) Foment empresarial</t>
  </si>
  <si>
    <t>Subv. SOC TREBALL I FORMACIÓ 2023 (23-24)</t>
  </si>
  <si>
    <t>Subv. SOC 30 PLUS 23 (23-24)</t>
  </si>
  <si>
    <t>Subv.SOC AODL 23 (23-24) La Solana</t>
  </si>
  <si>
    <t>Subv. SOC AODL 23 (23-24) Desenvolupament comercial i turístic</t>
  </si>
  <si>
    <t>Subv. SOC AODL 23 (23-24) Foment empresarial</t>
  </si>
  <si>
    <t>Subv. SOC AODL 23 (23-24) Foment del turisme</t>
  </si>
  <si>
    <t>FMRRC21I02 PLA DE MILLORA D'OPORTUNITATS EDUCATIVES (PMOE-PORA+)_22-23</t>
  </si>
  <si>
    <t>Conveni ACA projecte constructius de sanejament i depuració Altet, Claravalls i Santa Maria de Montmagastrell</t>
  </si>
  <si>
    <t>Altres subvencions corrents de l’administració general de la comunitat autònoma.</t>
  </si>
  <si>
    <t>Justicia subvenció Jutjat</t>
  </si>
  <si>
    <t>Oficina habitatge</t>
  </si>
  <si>
    <t>Retorn Brossa Orgànica GENCAT</t>
  </si>
  <si>
    <t>Subv. Consultoris mèdics 2020. Generalitat</t>
  </si>
  <si>
    <t>Subv. per programacions escolars d'arts escèniques i música GENCAT</t>
  </si>
  <si>
    <t xml:space="preserve">PER REAPROFITA.Subv.Agència de l'Habitatge. Rehabilitació habitatges Next Generation. </t>
  </si>
  <si>
    <t>Subv.OSIC.Gestió patrimoni arqueològic 2022. Estudi 15 del call de Tàrrega.</t>
  </si>
  <si>
    <t>Subv.OSIC.Activitat literàries 2022. Ruta Pedrolo.</t>
  </si>
  <si>
    <t>Subv.OSIC.Activitats literàries 2022.Col·loquis a Thä 2022</t>
  </si>
  <si>
    <t xml:space="preserve">Subv.OSIC.Implementació programes estratègics i de projectes específics dels museus. </t>
  </si>
  <si>
    <t>Subv GENCAT. Recerca i difusió de la memòria democràtica 2022</t>
  </si>
  <si>
    <t>Subv.GENCAT Omplim d'art els aparadors</t>
  </si>
  <si>
    <t>Subv.OSIC. Gestió del patrimoni arqueològic i paleontològic 2023</t>
  </si>
  <si>
    <t>Subv. OSIC Producció d'exposicions relacionats amb la cultura popular i tradiciona 2023</t>
  </si>
  <si>
    <t>Subv.OSIC. Patrimoni etnològic 2023.</t>
  </si>
  <si>
    <t>Subv.GENCAT Fons de foment de turisme</t>
  </si>
  <si>
    <t>Subv. GENCAT Àmbit del comerç, serveis, artesania i moda 2023</t>
  </si>
  <si>
    <t>Subv. OSIC. Conservació i restauració béns mobles</t>
  </si>
  <si>
    <t>Subv. OSIC. Fomentar assistència dels responsables a la programació arts escèniques.</t>
  </si>
  <si>
    <t>Subv.OSIC. Restauració gegants centenaris</t>
  </si>
  <si>
    <t>Pla d'arrendaments i subministrament DDL</t>
  </si>
  <si>
    <t>Subv. Publicacions IEI</t>
  </si>
  <si>
    <t xml:space="preserve">PECT Motors Segarra Garrigues </t>
  </si>
  <si>
    <t>Subv. Àmbit de la salut 2020 DDL</t>
  </si>
  <si>
    <t>Subv. Arrenjament de camins.DDL</t>
  </si>
  <si>
    <t>Subv. Igualtat DDL</t>
  </si>
  <si>
    <t xml:space="preserve">Subv. Punt GlobaLleida </t>
  </si>
  <si>
    <t>Subvenció Pla Culturals Ens Locals IEI</t>
  </si>
  <si>
    <t xml:space="preserve">Subv. DDL. Activitats Firals </t>
  </si>
  <si>
    <t>Subv.DDL. Pla de cooperació (despeses corrents)</t>
  </si>
  <si>
    <t>Subv.DDL Promoció turística de gestió municipal</t>
  </si>
  <si>
    <t xml:space="preserve">Subv. Museu comarcal CCU </t>
  </si>
  <si>
    <t>Subv. Pla local joventut CCU</t>
  </si>
  <si>
    <t>Subv. Punt atenció LGTBI CCU</t>
  </si>
  <si>
    <t>Subv. Musiquem la comarca CCU</t>
  </si>
  <si>
    <t>Subv.Oficina jove de l'Urgell CCU</t>
  </si>
  <si>
    <t>Subv. Temps per cures nens i nenes de 0 a 16 anys CCU</t>
  </si>
  <si>
    <t>Subv. Acollida refugiats ucraïnesos CCU</t>
  </si>
  <si>
    <t>Subv. Acció social infància CCU</t>
  </si>
  <si>
    <t>Subv. Parc de Nadal Consorci residus Urgell</t>
  </si>
  <si>
    <t xml:space="preserve">Subv.Fira medi ambient Consorci residus </t>
  </si>
  <si>
    <t>Transferències corrents d'empreses privades</t>
  </si>
  <si>
    <t>Patrocinis Parc de Nadal</t>
  </si>
  <si>
    <t>EUROSOLIDOS APORTACIÓ FESTA MAJOR SANTA MARIA</t>
  </si>
  <si>
    <t>Arrendament de Finques</t>
  </si>
  <si>
    <t>Antenes Claravalls</t>
  </si>
  <si>
    <t>Antenes Santa Maria Montmagastrell</t>
  </si>
  <si>
    <t>Lloguer espais Viver d'Empreses</t>
  </si>
  <si>
    <t>Arrendament bar piscines estiu Tàrrega</t>
  </si>
  <si>
    <t>Altres rendes de béns immobles - Dones Arrel C/ Plana 3r 2a Bloc 2 Esc A</t>
  </si>
  <si>
    <t>Concessió piscina coberta</t>
  </si>
  <si>
    <t>Concessió bar i quioscos</t>
  </si>
  <si>
    <t>Cànon Estacionament Zona Blava</t>
  </si>
  <si>
    <t xml:space="preserve">Concessió aigua SOREA </t>
  </si>
  <si>
    <t>Concessió Clavegueram SOREA</t>
  </si>
  <si>
    <t>Abocador comarcal</t>
  </si>
  <si>
    <t>Instal.lació Fotovoltaica</t>
  </si>
  <si>
    <t>Producció energia plaques solars</t>
  </si>
  <si>
    <t xml:space="preserve">Subv. Generalitat llibres </t>
  </si>
  <si>
    <t>Subv.OSIC Coberta de l'absis Santa Maria de l'Alba.</t>
  </si>
  <si>
    <t>Subv. ACA Prev. i rep. llera del riu Ondara al nucli urbà de Tàrrega (llera riu Ondara. Fase 2)</t>
  </si>
  <si>
    <t>Subv. Redacció projectes</t>
  </si>
  <si>
    <t>Subv. Teulada nau 18</t>
  </si>
  <si>
    <t>Subv. Seguretat viària C-14</t>
  </si>
  <si>
    <t>Subv. OSIC. Adquisició i instal·lació d'equipaments als museus.</t>
  </si>
  <si>
    <t>Subv.OSIC. Redacció projecte Arxiu Comarcal</t>
  </si>
  <si>
    <t xml:space="preserve">ACA Reposició i millores depuradora </t>
  </si>
  <si>
    <t>Subv. Projecte ampliació CAP Tàrrega</t>
  </si>
  <si>
    <t>Subv. Enllumenat públic carrer Sant Pelegrí</t>
  </si>
  <si>
    <t>Subv. DDL. Torreó carrer Migdia</t>
  </si>
  <si>
    <t>Subv. DDL. Pla Coop.Municipal Sostenibilitat forestal i mediambiental 22-23</t>
  </si>
  <si>
    <t>Subv. DDL. Plaça de les Bòbiles</t>
  </si>
  <si>
    <t>De famílies i institucions sense fins de lucre</t>
  </si>
  <si>
    <t>Subv.parròquia sta. Maria de l'Alba i Bisbat de Solsona (Coberta Absis)</t>
  </si>
  <si>
    <t>Subv. GENCAT.Millora de l'accessibilitat física i comunicativa de diferents equipaments de l'Ajuntament de Tàrrega.</t>
  </si>
  <si>
    <t>Altres transferències de la Unió Europea</t>
  </si>
  <si>
    <t>Romanent de tresoreria despeses generals</t>
  </si>
  <si>
    <t>Romanent de tresoreria per a despeses amb financ. afectat</t>
  </si>
  <si>
    <t>Préstecs rebuts a llarg termini d’ens de fora del sector públic.Vàries inversions 2022_1</t>
  </si>
  <si>
    <t>Capitol</t>
  </si>
  <si>
    <t>1</t>
  </si>
  <si>
    <t>2</t>
  </si>
  <si>
    <t>3</t>
  </si>
  <si>
    <t>4</t>
  </si>
  <si>
    <t>5</t>
  </si>
  <si>
    <t>7</t>
  </si>
  <si>
    <t>8</t>
  </si>
  <si>
    <t>9</t>
  </si>
  <si>
    <t>Etiquetas de fila</t>
  </si>
  <si>
    <t>Total general</t>
  </si>
  <si>
    <t>Suma de Previsions inicials</t>
  </si>
  <si>
    <t>Suma de Modificacions</t>
  </si>
  <si>
    <t>Suma de Previsions definitives</t>
  </si>
  <si>
    <t>Suma de Drets reconeguts</t>
  </si>
  <si>
    <t>Suma de Drets anul.lats</t>
  </si>
  <si>
    <t>Suma de Drets cancel.lats</t>
  </si>
  <si>
    <t>Suma de Drets reconeguts nets</t>
  </si>
  <si>
    <t>Suma de Recaptació neta</t>
  </si>
  <si>
    <t>Suma de Drets pendents de cobrament</t>
  </si>
  <si>
    <t>Suma de Excés / defecte previsió</t>
  </si>
  <si>
    <t>INGRESSOS CONSOLIDATS</t>
  </si>
  <si>
    <t>AJUNTAMENT</t>
  </si>
  <si>
    <t>EPEL</t>
  </si>
  <si>
    <t>SUMTA</t>
  </si>
  <si>
    <t>TRANSFERENCIES INTERNES</t>
  </si>
  <si>
    <t>TOTAL CONSOLIDAT</t>
  </si>
  <si>
    <t>Capítol1</t>
  </si>
  <si>
    <t>Capítol 2</t>
  </si>
  <si>
    <t>Capítol 3</t>
  </si>
  <si>
    <t>Capítol 4</t>
  </si>
  <si>
    <t>Capítol 5</t>
  </si>
  <si>
    <t>Capítol 6</t>
  </si>
  <si>
    <t>Capítol 7</t>
  </si>
  <si>
    <t>Capítol 8</t>
  </si>
  <si>
    <t>Capítol 9</t>
  </si>
  <si>
    <t>INGRESSOS CORRENTS CONSOLIDATS</t>
  </si>
  <si>
    <t>CAPITOLS</t>
  </si>
  <si>
    <t>INGRESSOS</t>
  </si>
  <si>
    <t>DRN</t>
  </si>
  <si>
    <t>CAPITOL 1</t>
  </si>
  <si>
    <t>CAPITOL 2</t>
  </si>
  <si>
    <t>CAPITOL 3</t>
  </si>
  <si>
    <t>CAPITOL 4</t>
  </si>
  <si>
    <t>CAPITOL 5</t>
  </si>
  <si>
    <t>CAPITOL 6</t>
  </si>
  <si>
    <t>CAPITOL 7</t>
  </si>
  <si>
    <t>CAPITOL 9</t>
  </si>
  <si>
    <t>DESPESES</t>
  </si>
  <si>
    <t>ORN</t>
  </si>
  <si>
    <t>DESV. PI VS DRN</t>
  </si>
  <si>
    <t>DESV.DR VS DRN</t>
  </si>
  <si>
    <t>EPEL CAPITOLS</t>
  </si>
  <si>
    <t>RTAT PRESSUPOSTARI</t>
  </si>
  <si>
    <t>PIG</t>
  </si>
  <si>
    <t>NOTA</t>
  </si>
  <si>
    <t>DESQUADRA DEL PIG PERQUÈ L'AMORTITZACIÓ NO ES UNA DESPESA PRESSUPOSTARIA</t>
  </si>
  <si>
    <t>amortitzacio</t>
  </si>
  <si>
    <t>plusvalua</t>
  </si>
  <si>
    <t>taxes piscines perquè estava en altres partides)</t>
  </si>
  <si>
    <t>Taxa utilització Ateneu (inclou OVP Terrasses)</t>
  </si>
  <si>
    <t>ES OVP TERRASSES</t>
  </si>
  <si>
    <t>ESTAN A ATENEU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</si>
</sst>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.5"/>
      <color rgb="FF000000"/>
      <name val="MS Sans Serif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/>
    </xf>
    <xf numFmtId="43" fontId="2" fillId="2" borderId="1" xfId="1" applyFont="1" applyFill="1" applyBorder="1" applyAlignment="1">
      <alignment wrapText="1"/>
    </xf>
    <xf numFmtId="43" fontId="2" fillId="3" borderId="1" xfId="1" applyFont="1" applyFill="1" applyBorder="1" applyAlignment="1">
      <alignment horizontal="right" vertical="top"/>
    </xf>
    <xf numFmtId="43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0" fontId="3" fillId="0" borderId="0" xfId="0" applyFont="1"/>
    <xf numFmtId="0" fontId="0" fillId="0" borderId="2" xfId="0" applyBorder="1"/>
    <xf numFmtId="0" fontId="0" fillId="0" borderId="2" xfId="0" applyBorder="1" applyAlignment="1">
      <alignment horizontal="left"/>
    </xf>
    <xf numFmtId="4" fontId="0" fillId="0" borderId="2" xfId="0" applyNumberFormat="1" applyBorder="1"/>
    <xf numFmtId="4" fontId="0" fillId="0" borderId="0" xfId="0" applyNumberFormat="1"/>
    <xf numFmtId="0" fontId="3" fillId="0" borderId="2" xfId="0" applyFont="1" applyBorder="1"/>
    <xf numFmtId="4" fontId="3" fillId="0" borderId="2" xfId="0" applyNumberFormat="1" applyFont="1" applyBorder="1"/>
    <xf numFmtId="43" fontId="2" fillId="4" borderId="3" xfId="1" applyFont="1" applyFill="1" applyBorder="1" applyAlignment="1">
      <alignment wrapText="1"/>
    </xf>
    <xf numFmtId="9" fontId="0" fillId="0" borderId="0" xfId="2" applyFont="1"/>
    <xf numFmtId="9" fontId="0" fillId="4" borderId="0" xfId="2" applyFont="1" applyFill="1"/>
    <xf numFmtId="43" fontId="2" fillId="5" borderId="3" xfId="1" applyFont="1" applyFill="1" applyBorder="1" applyAlignment="1">
      <alignment wrapText="1"/>
    </xf>
    <xf numFmtId="9" fontId="0" fillId="5" borderId="0" xfId="2" applyFont="1" applyFill="1"/>
    <xf numFmtId="43" fontId="3" fillId="0" borderId="0" xfId="1" applyFont="1"/>
    <xf numFmtId="164" fontId="0" fillId="0" borderId="0" xfId="0" applyNumberFormat="1"/>
    <xf numFmtId="164" fontId="0" fillId="4" borderId="0" xfId="0" applyNumberFormat="1" applyFill="1"/>
    <xf numFmtId="43" fontId="0" fillId="4" borderId="0" xfId="0" applyNumberFormat="1" applyFill="1"/>
    <xf numFmtId="164" fontId="4" fillId="4" borderId="0" xfId="0" applyNumberFormat="1" applyFont="1" applyFill="1"/>
    <xf numFmtId="164" fontId="4" fillId="0" borderId="0" xfId="0" applyNumberFormat="1" applyFont="1"/>
    <xf numFmtId="0" fontId="4" fillId="0" borderId="0" xfId="0" applyFont="1"/>
    <xf numFmtId="164" fontId="5" fillId="0" borderId="0" xfId="0" applyNumberFormat="1" applyFont="1"/>
    <xf numFmtId="0" fontId="4" fillId="6" borderId="0" xfId="0" applyFont="1" applyFill="1"/>
    <xf numFmtId="164" fontId="0" fillId="6" borderId="0" xfId="0" applyNumberFormat="1" applyFill="1"/>
    <xf numFmtId="164" fontId="0" fillId="7" borderId="0" xfId="0" applyNumberFormat="1" applyFill="1"/>
    <xf numFmtId="164" fontId="4" fillId="7" borderId="0" xfId="0" applyNumberFormat="1" applyFont="1" applyFill="1"/>
    <xf numFmtId="10" fontId="0" fillId="0" borderId="0" xfId="2" applyNumberFormat="1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Èrica Martinez" refreshedDate="45362.599005902775" createdVersion="8" refreshedVersion="8" minRefreshableVersion="3" recordCount="240" xr:uid="{A73AA077-9F09-4B89-A47D-746E9C42CFCA}">
  <cacheSource type="worksheet">
    <worksheetSource ref="A1:N241" sheet="LIQ.INGRESSOS CORRENT"/>
  </cacheSource>
  <cacheFields count="14">
    <cacheField name="Org." numFmtId="0">
      <sharedItems containsSemiMixedTypes="0" containsString="0" containsNumber="1" containsInteger="1" minValue="0" maxValue="0"/>
    </cacheField>
    <cacheField name="Capitol" numFmtId="0">
      <sharedItems count="8">
        <s v="1"/>
        <s v="2"/>
        <s v="3"/>
        <s v="4"/>
        <s v="5"/>
        <s v="7"/>
        <s v="8"/>
        <s v="9"/>
      </sharedItems>
    </cacheField>
    <cacheField name="Econ." numFmtId="0">
      <sharedItems containsSemiMixedTypes="0" containsString="0" containsNumber="1" containsInteger="1" minValue="1120001" maxValue="9130011"/>
    </cacheField>
    <cacheField name="Descripció" numFmtId="0">
      <sharedItems/>
    </cacheField>
    <cacheField name="Previsions inicials" numFmtId="43">
      <sharedItems containsSemiMixedTypes="0" containsString="0" containsNumber="1" minValue="0" maxValue="5400000"/>
    </cacheField>
    <cacheField name="Modificacions" numFmtId="43">
      <sharedItems containsSemiMixedTypes="0" containsString="0" containsNumber="1" minValue="0" maxValue="1501531.59"/>
    </cacheField>
    <cacheField name="Previsions definitives" numFmtId="43">
      <sharedItems containsSemiMixedTypes="0" containsString="0" containsNumber="1" minValue="0" maxValue="5400000"/>
    </cacheField>
    <cacheField name="Drets reconeguts" numFmtId="43">
      <sharedItems containsSemiMixedTypes="0" containsString="0" containsNumber="1" minValue="0" maxValue="5423437.8200000003"/>
    </cacheField>
    <cacheField name="Drets anul.lats" numFmtId="43">
      <sharedItems containsSemiMixedTypes="0" containsString="0" containsNumber="1" minValue="0" maxValue="205518.53"/>
    </cacheField>
    <cacheField name="Drets cancel.lats" numFmtId="43">
      <sharedItems containsSemiMixedTypes="0" containsString="0" containsNumber="1" minValue="0" maxValue="87503.76"/>
    </cacheField>
    <cacheField name="Drets reconeguts nets" numFmtId="43">
      <sharedItems containsSemiMixedTypes="0" containsString="0" containsNumber="1" minValue="-2848.35" maxValue="5381268.9800000004"/>
    </cacheField>
    <cacheField name="Recaptació neta" numFmtId="43">
      <sharedItems containsSemiMixedTypes="0" containsString="0" containsNumber="1" minValue="-2848.35" maxValue="4943571.7699999996"/>
    </cacheField>
    <cacheField name="Drets pendents de cobrament" numFmtId="43">
      <sharedItems containsSemiMixedTypes="0" containsString="0" containsNumber="1" minValue="0" maxValue="437697.21"/>
    </cacheField>
    <cacheField name="Excés / defecte previsió" numFmtId="43">
      <sharedItems containsSemiMixedTypes="0" containsString="0" containsNumber="1" minValue="-1501531.59" maxValue="371066.1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n v="0"/>
    <x v="0"/>
    <n v="1120001"/>
    <s v="IBI Rústica"/>
    <n v="250000"/>
    <n v="0"/>
    <n v="250000"/>
    <n v="248681.29"/>
    <n v="587.74"/>
    <n v="0"/>
    <n v="248093.55"/>
    <n v="208614.59"/>
    <n v="39478.959999999999"/>
    <n v="-1906.45"/>
  </r>
  <r>
    <n v="0"/>
    <x v="0"/>
    <n v="1130001"/>
    <s v="IBI Urbana"/>
    <n v="5400000"/>
    <n v="0"/>
    <n v="5400000"/>
    <n v="5423437.8200000003"/>
    <n v="35757.050000000003"/>
    <n v="6411.79"/>
    <n v="5381268.9800000004"/>
    <n v="4943571.7699999996"/>
    <n v="437697.21"/>
    <n v="-18731.02"/>
  </r>
  <r>
    <n v="0"/>
    <x v="0"/>
    <n v="1140001"/>
    <s v="IBI BICES"/>
    <n v="2500"/>
    <n v="0"/>
    <n v="2500"/>
    <n v="2421.92"/>
    <n v="0"/>
    <n v="0"/>
    <n v="2421.92"/>
    <n v="2172.9"/>
    <n v="249.02"/>
    <n v="-78.08"/>
  </r>
  <r>
    <n v="0"/>
    <x v="0"/>
    <n v="1150001"/>
    <s v="Impost sobre vehicles de tracció mecànica"/>
    <n v="1230000"/>
    <n v="0"/>
    <n v="1230000"/>
    <n v="1233090.6299999999"/>
    <n v="7278.5"/>
    <n v="11160.61"/>
    <n v="1214651.52"/>
    <n v="1040651.91"/>
    <n v="173999.61"/>
    <n v="-15348.48"/>
  </r>
  <r>
    <n v="0"/>
    <x v="0"/>
    <n v="1160001"/>
    <s v="Impost increment terrenys naturalesa urbana"/>
    <n v="244900"/>
    <n v="0"/>
    <n v="244900"/>
    <n v="406903.03"/>
    <n v="9257.25"/>
    <n v="0"/>
    <n v="397645.78"/>
    <n v="332409.46000000002"/>
    <n v="65236.32"/>
    <n v="152745.78"/>
  </r>
  <r>
    <n v="0"/>
    <x v="0"/>
    <n v="1300001"/>
    <s v="Impost activitats econòmiques"/>
    <n v="485000"/>
    <n v="0"/>
    <n v="485000"/>
    <n v="513323.84"/>
    <n v="5107.82"/>
    <n v="0"/>
    <n v="508216.02"/>
    <n v="460230.79"/>
    <n v="47985.23"/>
    <n v="23216.02"/>
  </r>
  <r>
    <n v="0"/>
    <x v="0"/>
    <n v="1300002"/>
    <s v="I.A.E. Hisenda"/>
    <n v="100000"/>
    <n v="0"/>
    <n v="100000"/>
    <n v="85895.07"/>
    <n v="0"/>
    <n v="0"/>
    <n v="85895.07"/>
    <n v="85895.07"/>
    <n v="0"/>
    <n v="-14104.93"/>
  </r>
  <r>
    <n v="0"/>
    <x v="1"/>
    <n v="2900001"/>
    <s v="Impost construccions instal·lacions i obres"/>
    <n v="450000"/>
    <n v="0"/>
    <n v="450000"/>
    <n v="573835.21"/>
    <n v="201993.13"/>
    <n v="0"/>
    <n v="371842.08"/>
    <n v="264382.21999999997"/>
    <n v="107459.86"/>
    <n v="-78157.919999999998"/>
  </r>
  <r>
    <n v="0"/>
    <x v="2"/>
    <n v="3020001"/>
    <s v="Taxa recollida d'escombraries"/>
    <n v="1313000"/>
    <n v="0"/>
    <n v="1313000"/>
    <n v="1364397.01"/>
    <n v="23498.33"/>
    <n v="0"/>
    <n v="1340898.68"/>
    <n v="1163803.81"/>
    <n v="177094.87"/>
    <n v="27898.68"/>
  </r>
  <r>
    <n v="0"/>
    <x v="2"/>
    <n v="3090001"/>
    <s v="Taxa serveis fúnebres"/>
    <n v="25000"/>
    <n v="0"/>
    <n v="25000"/>
    <n v="24008.799999999999"/>
    <n v="202.6"/>
    <n v="0"/>
    <n v="23806.2"/>
    <n v="21453.8"/>
    <n v="2352.4"/>
    <n v="-1193.8"/>
  </r>
  <r>
    <n v="0"/>
    <x v="2"/>
    <n v="3120001"/>
    <s v="Matrícules escola de música"/>
    <n v="23000"/>
    <n v="0"/>
    <n v="23000"/>
    <n v="5134.1499999999996"/>
    <n v="0"/>
    <n v="0"/>
    <n v="5134.1499999999996"/>
    <n v="5134.1499999999996"/>
    <n v="0"/>
    <n v="-17865.849999999999"/>
  </r>
  <r>
    <n v="0"/>
    <x v="2"/>
    <n v="3120002"/>
    <s v="Quotes escola de música"/>
    <n v="195000"/>
    <n v="0"/>
    <n v="195000"/>
    <n v="203207.57"/>
    <n v="0"/>
    <n v="0"/>
    <n v="203207.57"/>
    <n v="200832.06"/>
    <n v="2375.5100000000002"/>
    <n v="8207.57"/>
  </r>
  <r>
    <n v="0"/>
    <x v="2"/>
    <n v="3120003"/>
    <s v="Taxa lloguer instruments escola de música"/>
    <n v="0"/>
    <n v="0"/>
    <n v="0"/>
    <n v="330"/>
    <n v="0"/>
    <n v="0"/>
    <n v="330"/>
    <n v="330"/>
    <n v="0"/>
    <n v="330"/>
  </r>
  <r>
    <n v="0"/>
    <x v="2"/>
    <n v="3130001"/>
    <s v="Taxa poliesportiu municipal"/>
    <n v="1500"/>
    <n v="0"/>
    <n v="1500"/>
    <n v="10170"/>
    <n v="4015"/>
    <n v="0"/>
    <n v="6155"/>
    <n v="5805"/>
    <n v="350"/>
    <n v="4655"/>
  </r>
  <r>
    <n v="0"/>
    <x v="2"/>
    <n v="3130002"/>
    <s v="Taxa piscina Altet i Claravalls"/>
    <n v="16000"/>
    <n v="0"/>
    <n v="16000"/>
    <n v="9309.7999999999993"/>
    <n v="0"/>
    <n v="0"/>
    <n v="9309.7999999999993"/>
    <n v="9309.7999999999993"/>
    <n v="0"/>
    <n v="-6690.2"/>
  </r>
  <r>
    <n v="0"/>
    <x v="2"/>
    <n v="3130003"/>
    <s v="Taxa piscina Claravalls"/>
    <n v="0"/>
    <n v="0"/>
    <n v="0"/>
    <n v="8094"/>
    <n v="0"/>
    <n v="0"/>
    <n v="8094"/>
    <n v="8094"/>
    <n v="0"/>
    <n v="8094"/>
  </r>
  <r>
    <n v="0"/>
    <x v="2"/>
    <n v="3130004"/>
    <s v="Taxa piscina descoberta Tàrrega"/>
    <n v="0"/>
    <n v="0"/>
    <n v="0"/>
    <n v="107136"/>
    <n v="0"/>
    <n v="0"/>
    <n v="107136"/>
    <n v="106600.5"/>
    <n v="535.5"/>
    <n v="107136"/>
  </r>
  <r>
    <n v="0"/>
    <x v="2"/>
    <n v="3130005"/>
    <s v="Taxa piscina coberta Tàrrega"/>
    <n v="95000"/>
    <n v="0"/>
    <n v="95000"/>
    <n v="38847.660000000003"/>
    <n v="0"/>
    <n v="0"/>
    <n v="38847.660000000003"/>
    <n v="37284.660000000003"/>
    <n v="1563"/>
    <n v="-56152.34"/>
  </r>
  <r>
    <n v="0"/>
    <x v="2"/>
    <n v="3190001"/>
    <s v="Targetes bus urbà"/>
    <n v="1000"/>
    <n v="0"/>
    <n v="1000"/>
    <n v="2980.77"/>
    <n v="0"/>
    <n v="0"/>
    <n v="2980.77"/>
    <n v="2977.5"/>
    <n v="3.27"/>
    <n v="1980.77"/>
  </r>
  <r>
    <n v="0"/>
    <x v="2"/>
    <n v="3190002"/>
    <s v="Taxa nínxols cementiri"/>
    <n v="30000"/>
    <n v="0"/>
    <n v="30000"/>
    <n v="39366.54"/>
    <n v="0"/>
    <n v="0"/>
    <n v="39366.54"/>
    <n v="34896.54"/>
    <n v="4470"/>
    <n v="9366.5400000000009"/>
  </r>
  <r>
    <n v="0"/>
    <x v="2"/>
    <n v="3190003"/>
    <s v="Taxa casaments i celebracions"/>
    <n v="2500"/>
    <n v="0"/>
    <n v="2500"/>
    <n v="1660"/>
    <n v="0"/>
    <n v="0"/>
    <n v="1660"/>
    <n v="1660"/>
    <n v="0"/>
    <n v="-840"/>
  </r>
  <r>
    <n v="0"/>
    <x v="2"/>
    <n v="3190004"/>
    <s v="Taxa conservació elements comuns cementiri"/>
    <n v="48000"/>
    <n v="0"/>
    <n v="48000"/>
    <n v="48091.15"/>
    <n v="0"/>
    <n v="0"/>
    <n v="48091.15"/>
    <n v="42853.15"/>
    <n v="5238"/>
    <n v="91.15"/>
  </r>
  <r>
    <n v="0"/>
    <x v="2"/>
    <n v="3190005"/>
    <s v="Taxa alberg de pelegrins de Cal Trepat"/>
    <n v="0"/>
    <n v="0"/>
    <n v="0"/>
    <n v="620"/>
    <n v="0"/>
    <n v="0"/>
    <n v="620"/>
    <n v="620"/>
    <n v="0"/>
    <n v="620"/>
  </r>
  <r>
    <n v="0"/>
    <x v="2"/>
    <n v="3210001"/>
    <s v="Taxa llicències urbanístiques"/>
    <n v="40000"/>
    <n v="0"/>
    <n v="40000"/>
    <n v="49611.32"/>
    <n v="662"/>
    <n v="0"/>
    <n v="48949.32"/>
    <n v="44971.519999999997"/>
    <n v="3977.8"/>
    <n v="8949.32"/>
  </r>
  <r>
    <n v="0"/>
    <x v="2"/>
    <n v="3220001"/>
    <s v="Taxa llicències habitabilitat i primera ocupació"/>
    <n v="200"/>
    <n v="0"/>
    <n v="200"/>
    <n v="0"/>
    <n v="0"/>
    <n v="0"/>
    <n v="0"/>
    <n v="0"/>
    <n v="0"/>
    <n v="-200"/>
  </r>
  <r>
    <n v="0"/>
    <x v="2"/>
    <n v="3250001"/>
    <s v="Taxa expedició documents"/>
    <n v="12500"/>
    <n v="0"/>
    <n v="12500"/>
    <n v="14025.05"/>
    <n v="106.25"/>
    <n v="0"/>
    <n v="13918.8"/>
    <n v="11399.5"/>
    <n v="2519.3000000000002"/>
    <n v="1418.8"/>
  </r>
  <r>
    <n v="0"/>
    <x v="2"/>
    <n v="3260001"/>
    <s v="Taxa retirada vehicles via pública"/>
    <n v="4500"/>
    <n v="0"/>
    <n v="4500"/>
    <n v="3437.2"/>
    <n v="53"/>
    <n v="0"/>
    <n v="3384.2"/>
    <n v="3384.2"/>
    <n v="0"/>
    <n v="-1115.8"/>
  </r>
  <r>
    <n v="0"/>
    <x v="2"/>
    <n v="3290002"/>
    <s v="Taxa llicència taxi"/>
    <n v="100"/>
    <n v="0"/>
    <n v="100"/>
    <n v="0"/>
    <n v="0"/>
    <n v="0"/>
    <n v="0"/>
    <n v="0"/>
    <n v="0"/>
    <n v="-100"/>
  </r>
  <r>
    <n v="0"/>
    <x v="2"/>
    <n v="3290003"/>
    <s v="Taxa obertura establiment"/>
    <n v="25000"/>
    <n v="0"/>
    <n v="25000"/>
    <n v="30132.5"/>
    <n v="0"/>
    <n v="0"/>
    <n v="30132.5"/>
    <n v="23152.5"/>
    <n v="6980"/>
    <n v="5132.5"/>
  </r>
  <r>
    <n v="0"/>
    <x v="2"/>
    <n v="3300001"/>
    <s v="Cànon estació d'autobusos"/>
    <n v="7500"/>
    <n v="0"/>
    <n v="7500"/>
    <n v="12683.4"/>
    <n v="0"/>
    <n v="0"/>
    <n v="12683.4"/>
    <n v="12683.4"/>
    <n v="0"/>
    <n v="5183.3999999999996"/>
  </r>
  <r>
    <n v="0"/>
    <x v="2"/>
    <n v="3310001"/>
    <s v="Taxa reserva aparcament entrada vehicles"/>
    <n v="81000"/>
    <n v="0"/>
    <n v="81000"/>
    <n v="82450"/>
    <n v="2125"/>
    <n v="0"/>
    <n v="80325"/>
    <n v="73125"/>
    <n v="7200"/>
    <n v="-675"/>
  </r>
  <r>
    <n v="0"/>
    <x v="2"/>
    <n v="3320001"/>
    <s v="O.V.P. Companyies elèctriques"/>
    <n v="170000"/>
    <n v="0"/>
    <n v="170000"/>
    <n v="52442.63"/>
    <n v="0"/>
    <n v="0"/>
    <n v="52442.63"/>
    <n v="52442.63"/>
    <n v="0"/>
    <n v="-117557.37"/>
  </r>
  <r>
    <n v="0"/>
    <x v="2"/>
    <n v="3320002"/>
    <s v="O.V.P Companyies gas"/>
    <n v="52000"/>
    <n v="0"/>
    <n v="52000"/>
    <n v="38741.71"/>
    <n v="0"/>
    <n v="0"/>
    <n v="38741.71"/>
    <n v="38741.71"/>
    <n v="0"/>
    <n v="-13258.29"/>
  </r>
  <r>
    <n v="0"/>
    <x v="2"/>
    <n v="3320010"/>
    <s v="O.V.P. Taxa 1,5% inspecció"/>
    <n v="0"/>
    <n v="0"/>
    <n v="0"/>
    <n v="371066.13"/>
    <n v="0"/>
    <n v="0"/>
    <n v="371066.13"/>
    <n v="355769.33"/>
    <n v="15296.8"/>
    <n v="371066.13"/>
  </r>
  <r>
    <n v="0"/>
    <x v="2"/>
    <n v="3330001"/>
    <s v="O.V.P. Antenes centre entitats"/>
    <n v="7000"/>
    <n v="0"/>
    <n v="7000"/>
    <n v="6623.72"/>
    <n v="0"/>
    <n v="0"/>
    <n v="6623.72"/>
    <n v="6623.72"/>
    <n v="0"/>
    <n v="-376.28"/>
  </r>
  <r>
    <n v="0"/>
    <x v="2"/>
    <n v="3330002"/>
    <s v="O.V.P. Antenes farinera Balcells"/>
    <n v="7000"/>
    <n v="0"/>
    <n v="7000"/>
    <n v="7627.39"/>
    <n v="0"/>
    <n v="0"/>
    <n v="7627.39"/>
    <n v="7627.39"/>
    <n v="0"/>
    <n v="627.39"/>
  </r>
  <r>
    <n v="0"/>
    <x v="2"/>
    <n v="3330003"/>
    <s v="Taxa per utilització privativa o aprofitament especial antenes Sant Eloi"/>
    <n v="7000"/>
    <n v="0"/>
    <n v="7000"/>
    <n v="18982.099999999999"/>
    <n v="0"/>
    <n v="0"/>
    <n v="18982.099999999999"/>
    <n v="18982.099999999999"/>
    <n v="0"/>
    <n v="11982.1"/>
  </r>
  <r>
    <n v="0"/>
    <x v="2"/>
    <n v="3340001"/>
    <s v="Taxa obertura via pública per obres"/>
    <n v="500"/>
    <n v="0"/>
    <n v="500"/>
    <n v="37.5"/>
    <n v="0"/>
    <n v="0"/>
    <n v="37.5"/>
    <n v="37.5"/>
    <n v="0"/>
    <n v="-462.5"/>
  </r>
  <r>
    <n v="0"/>
    <x v="2"/>
    <n v="3350001"/>
    <s v="OVP Terrasses"/>
    <n v="36000"/>
    <n v="0"/>
    <n v="36000"/>
    <n v="0"/>
    <n v="101.81"/>
    <n v="0"/>
    <n v="-101.81"/>
    <n v="-101.81"/>
    <n v="0"/>
    <n v="-36101.81"/>
  </r>
  <r>
    <n v="0"/>
    <x v="2"/>
    <n v="3350002"/>
    <s v="OVP Bar Festes "/>
    <n v="5000"/>
    <n v="0"/>
    <n v="5000"/>
    <n v="3316.96"/>
    <n v="0"/>
    <n v="0"/>
    <n v="3316.96"/>
    <n v="3316.96"/>
    <n v="0"/>
    <n v="-1683.04"/>
  </r>
  <r>
    <n v="0"/>
    <x v="2"/>
    <n v="3380001"/>
    <s v="Compensació companyia Telefónica España SA"/>
    <n v="60000"/>
    <n v="0"/>
    <n v="60000"/>
    <n v="42956.21"/>
    <n v="0"/>
    <n v="0"/>
    <n v="42956.21"/>
    <n v="42956.21"/>
    <n v="0"/>
    <n v="-17043.79"/>
  </r>
  <r>
    <n v="0"/>
    <x v="2"/>
    <n v="3390001"/>
    <s v="Taxa utilització sala polivalent Oficina Jove de l'Urgell"/>
    <n v="1800"/>
    <n v="0"/>
    <n v="1800"/>
    <n v="2797"/>
    <n v="300"/>
    <n v="0"/>
    <n v="2497"/>
    <n v="2050"/>
    <n v="447"/>
    <n v="697"/>
  </r>
  <r>
    <n v="0"/>
    <x v="2"/>
    <n v="3390002"/>
    <s v="Taxa utilització sala biblioteca"/>
    <n v="250"/>
    <n v="0"/>
    <n v="250"/>
    <n v="291"/>
    <n v="0"/>
    <n v="0"/>
    <n v="291"/>
    <n v="291"/>
    <n v="0"/>
    <n v="41"/>
  </r>
  <r>
    <n v="0"/>
    <x v="2"/>
    <n v="3390003"/>
    <s v="Taxa ocupació via pública Festa Major"/>
    <n v="1000"/>
    <n v="0"/>
    <n v="1000"/>
    <n v="0"/>
    <n v="0"/>
    <n v="0"/>
    <n v="0"/>
    <n v="0"/>
    <n v="0"/>
    <n v="-1000"/>
  </r>
  <r>
    <n v="0"/>
    <x v="2"/>
    <n v="3390004"/>
    <s v="Taxa utilització bugs d'assaig"/>
    <n v="500"/>
    <n v="0"/>
    <n v="500"/>
    <n v="399"/>
    <n v="0"/>
    <n v="0"/>
    <n v="399"/>
    <n v="399"/>
    <n v="0"/>
    <n v="-101"/>
  </r>
  <r>
    <n v="0"/>
    <x v="2"/>
    <n v="3390005"/>
    <s v="OVP Mercaderies"/>
    <n v="3500"/>
    <n v="0"/>
    <n v="3500"/>
    <n v="0"/>
    <n v="0"/>
    <n v="0"/>
    <n v="0"/>
    <n v="0"/>
    <n v="0"/>
    <n v="-3500"/>
  </r>
  <r>
    <n v="0"/>
    <x v="2"/>
    <n v="3390006"/>
    <s v="OVP Venda no Sedentària (Mercat)"/>
    <n v="62000"/>
    <n v="0"/>
    <n v="62000"/>
    <n v="55402.18"/>
    <n v="315.83999999999997"/>
    <n v="0"/>
    <n v="55086.34"/>
    <n v="52222.31"/>
    <n v="2864.03"/>
    <n v="-6913.66"/>
  </r>
  <r>
    <n v="0"/>
    <x v="2"/>
    <n v="3390007"/>
    <s v="OVP Activitats de Lleure"/>
    <n v="5000"/>
    <n v="0"/>
    <n v="5000"/>
    <n v="8226"/>
    <n v="0"/>
    <n v="0"/>
    <n v="8226"/>
    <n v="6443"/>
    <n v="1783"/>
    <n v="3226"/>
  </r>
  <r>
    <n v="0"/>
    <x v="2"/>
    <n v="3390008"/>
    <s v="OVP Tanques i Bastides"/>
    <n v="15000"/>
    <n v="0"/>
    <n v="15000"/>
    <n v="17975.810000000001"/>
    <n v="224.25"/>
    <n v="0"/>
    <n v="17751.560000000001"/>
    <n v="15550.75"/>
    <n v="2200.81"/>
    <n v="2751.56"/>
  </r>
  <r>
    <n v="0"/>
    <x v="2"/>
    <n v="3390009"/>
    <s v="OVP Fira del Teatre"/>
    <n v="45000"/>
    <n v="0"/>
    <n v="45000"/>
    <n v="43053.8"/>
    <n v="337.5"/>
    <n v="0"/>
    <n v="42716.3"/>
    <n v="42716.3"/>
    <n v="0"/>
    <n v="-2283.6999999999998"/>
  </r>
  <r>
    <n v="0"/>
    <x v="2"/>
    <n v="3390010"/>
    <s v="Utilització Sala de Cultura"/>
    <n v="10"/>
    <n v="0"/>
    <n v="10"/>
    <n v="0"/>
    <n v="0"/>
    <n v="0"/>
    <n v="0"/>
    <n v="0"/>
    <n v="0"/>
    <n v="-10"/>
  </r>
  <r>
    <n v="0"/>
    <x v="2"/>
    <n v="3390011"/>
    <s v="Taxa utilització Ateneu"/>
    <n v="1000"/>
    <n v="0"/>
    <n v="1000"/>
    <n v="47430.13"/>
    <n v="2745.05"/>
    <n v="0"/>
    <n v="44685.08"/>
    <n v="29555.41"/>
    <n v="15129.67"/>
    <n v="43685.08"/>
  </r>
  <r>
    <n v="0"/>
    <x v="2"/>
    <n v="3390012"/>
    <s v="Taxa utilització mercat"/>
    <n v="2000"/>
    <n v="0"/>
    <n v="2000"/>
    <n v="2782"/>
    <n v="341"/>
    <n v="0"/>
    <n v="2441"/>
    <n v="2441"/>
    <n v="0"/>
    <n v="441"/>
  </r>
  <r>
    <n v="0"/>
    <x v="2"/>
    <n v="3390013"/>
    <s v="Altres taxes O.V.P del domini públic"/>
    <n v="2000"/>
    <n v="0"/>
    <n v="2000"/>
    <n v="2034"/>
    <n v="56.25"/>
    <n v="0"/>
    <n v="1977.75"/>
    <n v="1977.75"/>
    <n v="0"/>
    <n v="-22.25"/>
  </r>
  <r>
    <n v="0"/>
    <x v="2"/>
    <n v="3390014"/>
    <s v="Filmacions Cal Trepat"/>
    <n v="10"/>
    <n v="0"/>
    <n v="10"/>
    <n v="810"/>
    <n v="0"/>
    <n v="0"/>
    <n v="810"/>
    <n v="810"/>
    <n v="0"/>
    <n v="800"/>
  </r>
  <r>
    <n v="0"/>
    <x v="2"/>
    <n v="3390015"/>
    <s v="Taxa utilització sala polivalent Oficina Jove de l'Urgell"/>
    <n v="1000"/>
    <n v="0"/>
    <n v="1000"/>
    <n v="0"/>
    <n v="344.58"/>
    <n v="0"/>
    <n v="-344.58"/>
    <n v="-344.58"/>
    <n v="0"/>
    <n v="-1344.58"/>
  </r>
  <r>
    <n v="0"/>
    <x v="2"/>
    <n v="3410001"/>
    <s v="Serveis assistencials"/>
    <n v="750"/>
    <n v="0"/>
    <n v="750"/>
    <n v="8015"/>
    <n v="0"/>
    <n v="0"/>
    <n v="8015"/>
    <n v="8015"/>
    <n v="0"/>
    <n v="7265"/>
  </r>
  <r>
    <n v="0"/>
    <x v="2"/>
    <n v="3410002"/>
    <s v="Serveis assistencials"/>
    <n v="4500"/>
    <n v="0"/>
    <n v="4500"/>
    <n v="0"/>
    <n v="0"/>
    <n v="0"/>
    <n v="0"/>
    <n v="0"/>
    <n v="0"/>
    <n v="-4500"/>
  </r>
  <r>
    <n v="0"/>
    <x v="2"/>
    <n v="3420001"/>
    <s v="Cursos La Solana"/>
    <n v="4500"/>
    <n v="0"/>
    <n v="4500"/>
    <n v="216"/>
    <n v="0"/>
    <n v="0"/>
    <n v="216"/>
    <n v="216"/>
    <n v="0"/>
    <n v="-4284"/>
  </r>
  <r>
    <n v="0"/>
    <x v="2"/>
    <n v="3420002"/>
    <s v="Assegurança Llar la Pau"/>
    <n v="610"/>
    <n v="0"/>
    <n v="610"/>
    <n v="764.2"/>
    <n v="0"/>
    <n v="0"/>
    <n v="764.2"/>
    <n v="764.2"/>
    <n v="0"/>
    <n v="154.19999999999999"/>
  </r>
  <r>
    <n v="0"/>
    <x v="2"/>
    <n v="3420003"/>
    <s v="Material escolar Llar La Pau"/>
    <n v="2000"/>
    <n v="0"/>
    <n v="2000"/>
    <n v="3405.3"/>
    <n v="0"/>
    <n v="0"/>
    <n v="3405.3"/>
    <n v="3405.3"/>
    <n v="0"/>
    <n v="1405.3"/>
  </r>
  <r>
    <n v="0"/>
    <x v="2"/>
    <n v="3420004"/>
    <s v="Servei menjador Llar La Pau"/>
    <n v="27300"/>
    <n v="0"/>
    <n v="27300"/>
    <n v="32086"/>
    <n v="0"/>
    <n v="0"/>
    <n v="32086"/>
    <n v="31392.5"/>
    <n v="693.5"/>
    <n v="4786"/>
  </r>
  <r>
    <n v="0"/>
    <x v="2"/>
    <n v="3420005"/>
    <s v="Matrícula i quotes Llar El Niu"/>
    <n v="43100"/>
    <n v="0"/>
    <n v="43100"/>
    <n v="60367.199999999997"/>
    <n v="0"/>
    <n v="0"/>
    <n v="60367.199999999997"/>
    <n v="59925.8"/>
    <n v="441.4"/>
    <n v="17267.2"/>
  </r>
  <r>
    <n v="0"/>
    <x v="2"/>
    <n v="3420006"/>
    <s v="Assegurança Llar El Niu"/>
    <n v="877"/>
    <n v="0"/>
    <n v="877"/>
    <n v="872.8"/>
    <n v="0"/>
    <n v="0"/>
    <n v="872.8"/>
    <n v="872.8"/>
    <n v="0"/>
    <n v="-4.2"/>
  </r>
  <r>
    <n v="0"/>
    <x v="2"/>
    <n v="3420007"/>
    <s v="Material escolar llar El Niu"/>
    <n v="3200"/>
    <n v="0"/>
    <n v="3200"/>
    <n v="3735"/>
    <n v="0"/>
    <n v="0"/>
    <n v="3735"/>
    <n v="3735"/>
    <n v="0"/>
    <n v="535"/>
  </r>
  <r>
    <n v="0"/>
    <x v="2"/>
    <n v="3420008"/>
    <s v="Servei menjador Llar El Niu"/>
    <n v="35000"/>
    <n v="0"/>
    <n v="35000"/>
    <n v="44799.4"/>
    <n v="0"/>
    <n v="0"/>
    <n v="44799.4"/>
    <n v="44239.5"/>
    <n v="559.9"/>
    <n v="9799.4"/>
  </r>
  <r>
    <n v="0"/>
    <x v="2"/>
    <n v="3420009"/>
    <s v="Matrícula i quotes Llar La Pau"/>
    <n v="26300"/>
    <n v="0"/>
    <n v="26300"/>
    <n v="32965.5"/>
    <n v="0"/>
    <n v="0"/>
    <n v="32965.5"/>
    <n v="32275.5"/>
    <n v="690"/>
    <n v="6665.5"/>
  </r>
  <r>
    <n v="0"/>
    <x v="2"/>
    <n v="3430001"/>
    <s v="Serveis esportius"/>
    <n v="1000"/>
    <n v="0"/>
    <n v="1000"/>
    <n v="855"/>
    <n v="0"/>
    <n v="0"/>
    <n v="855"/>
    <n v="855"/>
    <n v="0"/>
    <n v="-145"/>
  </r>
  <r>
    <n v="0"/>
    <x v="2"/>
    <n v="3430003"/>
    <s v="Preus públics piscina coberta."/>
    <n v="25000"/>
    <n v="0"/>
    <n v="25000"/>
    <n v="0"/>
    <n v="0"/>
    <n v="0"/>
    <n v="0"/>
    <n v="0"/>
    <n v="0"/>
    <n v="-25000"/>
  </r>
  <r>
    <n v="0"/>
    <x v="2"/>
    <n v="3440001"/>
    <s v="Entrades museus, exposicions, espectacles Trepat"/>
    <n v="500"/>
    <n v="0"/>
    <n v="500"/>
    <n v="1569"/>
    <n v="0"/>
    <n v="0"/>
    <n v="1569"/>
    <n v="1164"/>
    <n v="405"/>
    <n v="1069"/>
  </r>
  <r>
    <n v="0"/>
    <x v="2"/>
    <n v="3440002"/>
    <s v="Entrades museus, exposicions, espectacles M.Comarcal"/>
    <n v="150"/>
    <n v="0"/>
    <n v="150"/>
    <n v="5698"/>
    <n v="0"/>
    <n v="0"/>
    <n v="5698"/>
    <n v="5698"/>
    <n v="0"/>
    <n v="5548"/>
  </r>
  <r>
    <n v="0"/>
    <x v="2"/>
    <n v="3490001"/>
    <s v="Pàrquing Av. Catalunya"/>
    <n v="80000"/>
    <n v="0"/>
    <n v="80000"/>
    <n v="78589.83"/>
    <n v="162.24"/>
    <n v="0"/>
    <n v="78427.59"/>
    <n v="76807.649999999994"/>
    <n v="1619.94"/>
    <n v="-1572.41"/>
  </r>
  <r>
    <n v="0"/>
    <x v="2"/>
    <n v="3490003"/>
    <s v="Entrades Teatre"/>
    <n v="32000"/>
    <n v="0"/>
    <n v="32000"/>
    <n v="57903.9"/>
    <n v="147"/>
    <n v="0"/>
    <n v="57756.9"/>
    <n v="57756.9"/>
    <n v="0"/>
    <n v="25756.9"/>
  </r>
  <r>
    <n v="0"/>
    <x v="2"/>
    <n v="3490004"/>
    <s v="Musica i concerts"/>
    <n v="15000"/>
    <n v="0"/>
    <n v="15000"/>
    <n v="11776.53"/>
    <n v="0"/>
    <n v="0"/>
    <n v="11776.53"/>
    <n v="11776.53"/>
    <n v="0"/>
    <n v="-3223.47"/>
  </r>
  <r>
    <n v="0"/>
    <x v="2"/>
    <n v="3490006"/>
    <s v="Parc de Nadal"/>
    <n v="15000"/>
    <n v="0"/>
    <n v="15000"/>
    <n v="12233.66"/>
    <n v="0"/>
    <n v="0"/>
    <n v="12233.66"/>
    <n v="12233.66"/>
    <n v="0"/>
    <n v="-2766.34"/>
  </r>
  <r>
    <n v="0"/>
    <x v="2"/>
    <n v="3490010"/>
    <s v="Utilització Tarimes"/>
    <n v="800"/>
    <n v="0"/>
    <n v="800"/>
    <n v="651.29999999999995"/>
    <n v="0"/>
    <n v="0"/>
    <n v="651.29999999999995"/>
    <n v="651.29999999999995"/>
    <n v="0"/>
    <n v="-148.69999999999999"/>
  </r>
  <r>
    <n v="0"/>
    <x v="2"/>
    <n v="3490011"/>
    <s v="Fira CóC"/>
    <n v="7000"/>
    <n v="0"/>
    <n v="7000"/>
    <n v="2866.5"/>
    <n v="117.01"/>
    <n v="0"/>
    <n v="2749.49"/>
    <n v="2749.49"/>
    <n v="0"/>
    <n v="-4250.51"/>
  </r>
  <r>
    <n v="0"/>
    <x v="2"/>
    <n v="3490012"/>
    <s v="Fira Artistes i Artesans"/>
    <n v="10000"/>
    <n v="0"/>
    <n v="10000"/>
    <n v="5283"/>
    <n v="312"/>
    <n v="0"/>
    <n v="4971"/>
    <n v="4849.75"/>
    <n v="121.25"/>
    <n v="-5029"/>
  </r>
  <r>
    <n v="0"/>
    <x v="2"/>
    <n v="3490013"/>
    <s v="Fira Medi Ambient"/>
    <n v="4000"/>
    <n v="0"/>
    <n v="4000"/>
    <n v="1774.96"/>
    <n v="102.5"/>
    <n v="0"/>
    <n v="1672.46"/>
    <n v="1672.46"/>
    <n v="0"/>
    <n v="-2327.54"/>
  </r>
  <r>
    <n v="0"/>
    <x v="2"/>
    <n v="3490014"/>
    <s v="Altres Fires"/>
    <n v="100"/>
    <n v="0"/>
    <n v="100"/>
    <n v="0"/>
    <n v="0"/>
    <n v="0"/>
    <n v="0"/>
    <n v="0"/>
    <n v="0"/>
    <n v="-100"/>
  </r>
  <r>
    <n v="0"/>
    <x v="2"/>
    <n v="3490015"/>
    <s v="Publicitat Radio TV"/>
    <n v="20000"/>
    <n v="0"/>
    <n v="20000"/>
    <n v="19662.45"/>
    <n v="0"/>
    <n v="0"/>
    <n v="19662.45"/>
    <n v="15516.58"/>
    <n v="4145.87"/>
    <n v="-337.55"/>
  </r>
  <r>
    <n v="0"/>
    <x v="2"/>
    <n v="3490016"/>
    <s v="Publicitat Festa Major"/>
    <n v="500"/>
    <n v="0"/>
    <n v="500"/>
    <n v="0"/>
    <n v="0"/>
    <n v="0"/>
    <n v="0"/>
    <n v="0"/>
    <n v="0"/>
    <n v="-500"/>
  </r>
  <r>
    <n v="0"/>
    <x v="2"/>
    <n v="3490017"/>
    <s v="Publicitat Actes culturals"/>
    <n v="500"/>
    <n v="0"/>
    <n v="500"/>
    <n v="0"/>
    <n v="0"/>
    <n v="0"/>
    <n v="0"/>
    <n v="0"/>
    <n v="0"/>
    <n v="-500"/>
  </r>
  <r>
    <n v="0"/>
    <x v="2"/>
    <n v="3490018"/>
    <s v="Mercats populars"/>
    <n v="200"/>
    <n v="0"/>
    <n v="200"/>
    <n v="248"/>
    <n v="0"/>
    <n v="0"/>
    <n v="248"/>
    <n v="248"/>
    <n v="0"/>
    <n v="48"/>
  </r>
  <r>
    <n v="0"/>
    <x v="2"/>
    <n v="3490019"/>
    <s v="Activitats de Joventut"/>
    <n v="1000"/>
    <n v="0"/>
    <n v="1000"/>
    <n v="1072.5"/>
    <n v="0"/>
    <n v="0"/>
    <n v="1072.5"/>
    <n v="1072.5"/>
    <n v="0"/>
    <n v="72.5"/>
  </r>
  <r>
    <n v="0"/>
    <x v="2"/>
    <n v="3490024"/>
    <s v="ACA, gestió depuradora"/>
    <n v="500000"/>
    <n v="0"/>
    <n v="500000"/>
    <n v="427912.76"/>
    <n v="0"/>
    <n v="0"/>
    <n v="427912.76"/>
    <n v="332900.40000000002"/>
    <n v="95012.36"/>
    <n v="-72087.240000000005"/>
  </r>
  <r>
    <n v="0"/>
    <x v="2"/>
    <n v="3490025"/>
    <s v="Altres preus publics CEEI Cal Trepat"/>
    <n v="50"/>
    <n v="0"/>
    <n v="50"/>
    <n v="0"/>
    <n v="0"/>
    <n v="0"/>
    <n v="0"/>
    <n v="0"/>
    <n v="0"/>
    <n v="-50"/>
  </r>
  <r>
    <n v="0"/>
    <x v="2"/>
    <n v="3490026"/>
    <s v="Altres preus públics"/>
    <n v="8000"/>
    <n v="0"/>
    <n v="8000"/>
    <n v="0"/>
    <n v="0"/>
    <n v="0"/>
    <n v="0"/>
    <n v="0"/>
    <n v="0"/>
    <n v="-8000"/>
  </r>
  <r>
    <n v="0"/>
    <x v="2"/>
    <n v="3490028"/>
    <s v="Utilit. Sales Centre Entitats"/>
    <n v="100"/>
    <n v="0"/>
    <n v="100"/>
    <n v="0"/>
    <n v="0"/>
    <n v="0"/>
    <n v="0"/>
    <n v="0"/>
    <n v="0"/>
    <n v="-100"/>
  </r>
  <r>
    <n v="0"/>
    <x v="2"/>
    <n v="3490031"/>
    <s v="Fira vehicles ocasió"/>
    <n v="21000"/>
    <n v="0"/>
    <n v="21000"/>
    <n v="17819.84"/>
    <n v="0"/>
    <n v="0"/>
    <n v="17819.84"/>
    <n v="17819.84"/>
    <n v="0"/>
    <n v="-3180.16"/>
  </r>
  <r>
    <n v="0"/>
    <x v="2"/>
    <n v="3490033"/>
    <s v="Venda llibres Trepat"/>
    <n v="100"/>
    <n v="0"/>
    <n v="100"/>
    <n v="0"/>
    <n v="0"/>
    <n v="0"/>
    <n v="0"/>
    <n v="0"/>
    <n v="0"/>
    <n v="-100"/>
  </r>
  <r>
    <n v="0"/>
    <x v="2"/>
    <n v="3490034"/>
    <s v="Exposicions temporals"/>
    <n v="100"/>
    <n v="0"/>
    <n v="100"/>
    <n v="0"/>
    <n v="0"/>
    <n v="0"/>
    <n v="0"/>
    <n v="0"/>
    <n v="0"/>
    <n v="-100"/>
  </r>
  <r>
    <n v="0"/>
    <x v="2"/>
    <n v="3490035"/>
    <s v="Venda llibres Museu Comarcal"/>
    <n v="1500"/>
    <n v="0"/>
    <n v="1500"/>
    <n v="2693.27"/>
    <n v="0"/>
    <n v="0"/>
    <n v="2693.27"/>
    <n v="2693.27"/>
    <n v="0"/>
    <n v="1193.27"/>
  </r>
  <r>
    <n v="0"/>
    <x v="2"/>
    <n v="3490036"/>
    <s v="Venda llibres polítiques d'igualtat"/>
    <n v="50"/>
    <n v="0"/>
    <n v="50"/>
    <n v="0"/>
    <n v="0"/>
    <n v="0"/>
    <n v="0"/>
    <n v="0"/>
    <n v="0"/>
    <n v="-50"/>
  </r>
  <r>
    <n v="0"/>
    <x v="2"/>
    <n v="3490039"/>
    <s v="Altres preus públics."/>
    <n v="5000"/>
    <n v="0"/>
    <n v="5000"/>
    <n v="0"/>
    <n v="0"/>
    <n v="0"/>
    <n v="0"/>
    <n v="0"/>
    <n v="0"/>
    <n v="-5000"/>
  </r>
  <r>
    <n v="0"/>
    <x v="2"/>
    <n v="3600002"/>
    <s v="Venda Albades"/>
    <n v="100"/>
    <n v="0"/>
    <n v="100"/>
    <n v="72.87"/>
    <n v="0"/>
    <n v="0"/>
    <n v="72.87"/>
    <n v="65.84"/>
    <n v="7.03"/>
    <n v="-27.13"/>
  </r>
  <r>
    <n v="0"/>
    <x v="2"/>
    <n v="3600003"/>
    <s v="Vendes turisme"/>
    <n v="0"/>
    <n v="0"/>
    <n v="0"/>
    <n v="400"/>
    <n v="0"/>
    <n v="0"/>
    <n v="400"/>
    <n v="400"/>
    <n v="0"/>
    <n v="400"/>
  </r>
  <r>
    <n v="0"/>
    <x v="2"/>
    <n v="3600004"/>
    <s v="Altres vendes objectes"/>
    <n v="10"/>
    <n v="0"/>
    <n v="10"/>
    <n v="0"/>
    <n v="0"/>
    <n v="0"/>
    <n v="0"/>
    <n v="0"/>
    <n v="0"/>
    <n v="-10"/>
  </r>
  <r>
    <n v="0"/>
    <x v="2"/>
    <n v="3890001"/>
    <s v="Devolució pagaments"/>
    <n v="0"/>
    <n v="0"/>
    <n v="0"/>
    <n v="40338.589999999997"/>
    <n v="0"/>
    <n v="0"/>
    <n v="40338.589999999997"/>
    <n v="30121.79"/>
    <n v="10216.799999999999"/>
    <n v="40338.589999999997"/>
  </r>
  <r>
    <n v="0"/>
    <x v="2"/>
    <n v="3910001"/>
    <s v="Multes Infraccions Urbanístiques"/>
    <n v="1000"/>
    <n v="0"/>
    <n v="1000"/>
    <n v="0"/>
    <n v="0"/>
    <n v="0"/>
    <n v="0"/>
    <n v="0"/>
    <n v="0"/>
    <n v="-1000"/>
  </r>
  <r>
    <n v="0"/>
    <x v="2"/>
    <n v="3911002"/>
    <s v="Sancions Inspecció taxa 1,5%"/>
    <n v="0"/>
    <n v="0"/>
    <n v="0"/>
    <n v="27790.94"/>
    <n v="0"/>
    <n v="0"/>
    <n v="27790.94"/>
    <n v="26186.36"/>
    <n v="1604.58"/>
    <n v="27790.94"/>
  </r>
  <r>
    <n v="0"/>
    <x v="2"/>
    <n v="3912001"/>
    <s v="Multes trànsit"/>
    <n v="185000"/>
    <n v="0"/>
    <n v="185000"/>
    <n v="296072.14"/>
    <n v="190"/>
    <n v="87503.76"/>
    <n v="208378.38"/>
    <n v="120533.37"/>
    <n v="87845.01"/>
    <n v="23378.38"/>
  </r>
  <r>
    <n v="0"/>
    <x v="2"/>
    <n v="3919001"/>
    <s v="Multes civisme"/>
    <n v="13000"/>
    <n v="0"/>
    <n v="13000"/>
    <n v="18337.27"/>
    <n v="180"/>
    <n v="0"/>
    <n v="18157.27"/>
    <n v="4440.21"/>
    <n v="13717.06"/>
    <n v="5157.2700000000004"/>
  </r>
  <r>
    <n v="0"/>
    <x v="2"/>
    <n v="3919002"/>
    <s v="Sancions llei 13/2014 Accessibilitat"/>
    <n v="2000"/>
    <n v="0"/>
    <n v="2000"/>
    <n v="3792.6"/>
    <n v="0"/>
    <n v="0"/>
    <n v="3792.6"/>
    <n v="1885.77"/>
    <n v="1906.83"/>
    <n v="1792.6"/>
  </r>
  <r>
    <n v="0"/>
    <x v="2"/>
    <n v="3921101"/>
    <s v="Recàrrecs apremi"/>
    <n v="140000"/>
    <n v="0"/>
    <n v="140000"/>
    <n v="123911.39"/>
    <n v="99.5"/>
    <n v="0"/>
    <n v="123811.89"/>
    <n v="123811.89"/>
    <n v="0"/>
    <n v="-16188.11"/>
  </r>
  <r>
    <n v="0"/>
    <x v="2"/>
    <n v="3930001"/>
    <s v="Interessos demora"/>
    <n v="60000"/>
    <n v="0"/>
    <n v="60000"/>
    <n v="46356.85"/>
    <n v="659.41"/>
    <n v="0"/>
    <n v="45697.440000000002"/>
    <n v="45697.440000000002"/>
    <n v="0"/>
    <n v="-14302.56"/>
  </r>
  <r>
    <n v="0"/>
    <x v="2"/>
    <n v="3980001"/>
    <s v="Indemnitzacio assegurança "/>
    <n v="3000"/>
    <n v="0"/>
    <n v="3000"/>
    <n v="689.58"/>
    <n v="0"/>
    <n v="0"/>
    <n v="689.58"/>
    <n v="689.58"/>
    <n v="0"/>
    <n v="-2310.42"/>
  </r>
  <r>
    <n v="0"/>
    <x v="2"/>
    <n v="3990000"/>
    <s v="Altres ingressos diversos"/>
    <n v="4500"/>
    <n v="0"/>
    <n v="4500"/>
    <n v="7383.47"/>
    <n v="2220.6999999999998"/>
    <n v="0"/>
    <n v="5162.7700000000004"/>
    <n v="5162.7700000000004"/>
    <n v="0"/>
    <n v="662.77"/>
  </r>
  <r>
    <n v="0"/>
    <x v="2"/>
    <n v="3990001"/>
    <s v="Recursos eventuals"/>
    <n v="25000"/>
    <n v="0"/>
    <n v="25000"/>
    <n v="105923.84"/>
    <n v="902.58"/>
    <n v="0"/>
    <n v="105021.26"/>
    <n v="74877.06"/>
    <n v="30144.2"/>
    <n v="80021.259999999995"/>
  </r>
  <r>
    <n v="0"/>
    <x v="2"/>
    <n v="3990002"/>
    <s v="Imprevistos"/>
    <n v="80000"/>
    <n v="0"/>
    <n v="80000"/>
    <n v="0"/>
    <n v="0"/>
    <n v="0"/>
    <n v="0"/>
    <n v="0"/>
    <n v="0"/>
    <n v="-80000"/>
  </r>
  <r>
    <n v="0"/>
    <x v="2"/>
    <n v="3990003"/>
    <s v="Altres ingressos bus urbà"/>
    <n v="18000"/>
    <n v="0"/>
    <n v="18000"/>
    <n v="0"/>
    <n v="0"/>
    <n v="0"/>
    <n v="0"/>
    <n v="0"/>
    <n v="0"/>
    <n v="-18000"/>
  </r>
  <r>
    <n v="0"/>
    <x v="2"/>
    <n v="3990004"/>
    <s v="Costes"/>
    <n v="100"/>
    <n v="0"/>
    <n v="100"/>
    <n v="0"/>
    <n v="0"/>
    <n v="0"/>
    <n v="0"/>
    <n v="0"/>
    <n v="0"/>
    <n v="-100"/>
  </r>
  <r>
    <n v="0"/>
    <x v="2"/>
    <n v="3990006"/>
    <s v="Energia antenes Renfe i Sant Eloi"/>
    <n v="4500"/>
    <n v="0"/>
    <n v="4500"/>
    <n v="3358.14"/>
    <n v="0"/>
    <n v="0"/>
    <n v="3358.14"/>
    <n v="3358.14"/>
    <n v="0"/>
    <n v="-1141.8599999999999"/>
  </r>
  <r>
    <n v="0"/>
    <x v="2"/>
    <n v="3990008"/>
    <s v="Execucions Subsidiàries"/>
    <n v="100"/>
    <n v="0"/>
    <n v="100"/>
    <n v="0"/>
    <n v="0"/>
    <n v="0"/>
    <n v="0"/>
    <n v="0"/>
    <n v="0"/>
    <n v="-100"/>
  </r>
  <r>
    <n v="0"/>
    <x v="2"/>
    <n v="3990013"/>
    <s v="Altres ingressos diversos Llars"/>
    <n v="0"/>
    <n v="0"/>
    <n v="0"/>
    <n v="115.5"/>
    <n v="0"/>
    <n v="0"/>
    <n v="115.5"/>
    <n v="115.5"/>
    <n v="0"/>
    <n v="115.5"/>
  </r>
  <r>
    <n v="0"/>
    <x v="2"/>
    <n v="3990014"/>
    <s v="Altres ingressos diversos Trepat"/>
    <n v="50"/>
    <n v="0"/>
    <n v="50"/>
    <n v="0"/>
    <n v="0"/>
    <n v="0"/>
    <n v="0"/>
    <n v="0"/>
    <n v="0"/>
    <n v="-50"/>
  </r>
  <r>
    <n v="0"/>
    <x v="2"/>
    <n v="3990015"/>
    <s v="Altres ingressos diversos Museu comarcal"/>
    <n v="50"/>
    <n v="0"/>
    <n v="50"/>
    <n v="1227.6500000000001"/>
    <n v="0"/>
    <n v="0"/>
    <n v="1227.6500000000001"/>
    <n v="1227.6500000000001"/>
    <n v="0"/>
    <n v="1177.6500000000001"/>
  </r>
  <r>
    <n v="0"/>
    <x v="2"/>
    <n v="3990016"/>
    <s v="Altres ingressos diversos Escola música"/>
    <n v="50"/>
    <n v="0"/>
    <n v="50"/>
    <n v="122.5"/>
    <n v="0"/>
    <n v="0"/>
    <n v="122.5"/>
    <n v="122.5"/>
    <n v="0"/>
    <n v="72.5"/>
  </r>
  <r>
    <n v="0"/>
    <x v="2"/>
    <n v="3990019"/>
    <s v="Arrendament aigües Segarra Garrigues - comunals Claravalls i Santa Maria"/>
    <n v="0"/>
    <n v="0"/>
    <n v="0"/>
    <n v="3484.38"/>
    <n v="0"/>
    <n v="0"/>
    <n v="3484.38"/>
    <n v="3484.38"/>
    <n v="0"/>
    <n v="3484.38"/>
  </r>
  <r>
    <n v="0"/>
    <x v="2"/>
    <n v="3990020"/>
    <s v="Altres ingressos diversos subvencions"/>
    <n v="10"/>
    <n v="0"/>
    <n v="10"/>
    <n v="0"/>
    <n v="0"/>
    <n v="0"/>
    <n v="0"/>
    <n v="0"/>
    <n v="0"/>
    <n v="-10"/>
  </r>
  <r>
    <n v="0"/>
    <x v="2"/>
    <n v="3990022"/>
    <s v="Altres ingressos piscina coberta"/>
    <n v="0"/>
    <n v="0"/>
    <n v="0"/>
    <n v="48"/>
    <n v="0"/>
    <n v="0"/>
    <n v="48"/>
    <n v="48"/>
    <n v="0"/>
    <n v="48"/>
  </r>
  <r>
    <n v="0"/>
    <x v="3"/>
    <n v="4200001"/>
    <s v="Fons Cooperació Estatal"/>
    <n v="4658826.26"/>
    <n v="0"/>
    <n v="4658826.26"/>
    <n v="4779800.1399999997"/>
    <n v="205518.53"/>
    <n v="0"/>
    <n v="4574281.6100000003"/>
    <n v="4574281.6100000003"/>
    <n v="0"/>
    <n v="-84544.65"/>
  </r>
  <r>
    <n v="0"/>
    <x v="3"/>
    <n v="4202001"/>
    <s v="Compensació per beneficis fiscals"/>
    <n v="18000"/>
    <n v="0"/>
    <n v="18000"/>
    <n v="3091.46"/>
    <n v="0"/>
    <n v="0"/>
    <n v="3091.46"/>
    <n v="3091.46"/>
    <n v="0"/>
    <n v="-14908.54"/>
  </r>
  <r>
    <n v="0"/>
    <x v="3"/>
    <n v="4209000"/>
    <s v="Transferència compensació devolució PTE 2020"/>
    <n v="0"/>
    <n v="0"/>
    <n v="0"/>
    <n v="205518.53"/>
    <n v="0"/>
    <n v="0"/>
    <n v="205518.53"/>
    <n v="205518.53"/>
    <n v="0"/>
    <n v="205518.53"/>
  </r>
  <r>
    <n v="0"/>
    <x v="3"/>
    <n v="4209002"/>
    <s v="Subv. Violència contra la dona"/>
    <n v="6829.24"/>
    <n v="4911.8500000000004"/>
    <n v="11741.09"/>
    <n v="11741.08"/>
    <n v="0"/>
    <n v="0"/>
    <n v="11741.08"/>
    <n v="11741.08"/>
    <n v="0"/>
    <n v="-0.01"/>
  </r>
  <r>
    <n v="0"/>
    <x v="3"/>
    <n v="4500001"/>
    <s v="Fons Cooperació Generalitat de Catalunya"/>
    <n v="232000"/>
    <n v="0"/>
    <n v="232000"/>
    <n v="249567.77"/>
    <n v="0"/>
    <n v="0"/>
    <n v="249567.77"/>
    <n v="249567.77"/>
    <n v="0"/>
    <n v="17567.77"/>
  </r>
  <r>
    <n v="0"/>
    <x v="3"/>
    <n v="4500205"/>
    <s v="Subv. Oficina Jove de l'Urgell"/>
    <n v="27000"/>
    <n v="0"/>
    <n v="27000"/>
    <n v="0"/>
    <n v="0"/>
    <n v="0"/>
    <n v="0"/>
    <n v="0"/>
    <n v="0"/>
    <n v="-27000"/>
  </r>
  <r>
    <n v="0"/>
    <x v="3"/>
    <n v="4503000"/>
    <s v="Transferències corrents en compliment de convenis subscrits amb la comunitat autònoma en matèria d’educació."/>
    <n v="10000"/>
    <n v="0"/>
    <n v="10000"/>
    <n v="10000"/>
    <n v="0"/>
    <n v="0"/>
    <n v="10000"/>
    <n v="7000"/>
    <n v="3000"/>
    <n v="0"/>
  </r>
  <r>
    <n v="0"/>
    <x v="3"/>
    <n v="4503001"/>
    <s v="Subvenció Escola Música Ensenyament "/>
    <n v="36141.49"/>
    <n v="0"/>
    <n v="36141.49"/>
    <n v="32447.78"/>
    <n v="0"/>
    <n v="0"/>
    <n v="32447.78"/>
    <n v="0"/>
    <n v="32447.78"/>
    <n v="-3693.71"/>
  </r>
  <r>
    <n v="0"/>
    <x v="3"/>
    <n v="4503005"/>
    <s v="Pla Educatiu Entorn"/>
    <n v="56271"/>
    <n v="0"/>
    <n v="56271"/>
    <n v="3000"/>
    <n v="0"/>
    <n v="0"/>
    <n v="3000"/>
    <n v="660"/>
    <n v="2340"/>
    <n v="-53271"/>
  </r>
  <r>
    <n v="0"/>
    <x v="3"/>
    <n v="4503008"/>
    <s v="Subv. GENCAT Llar infants la pau"/>
    <n v="110914.29"/>
    <n v="0"/>
    <n v="110914.29"/>
    <n v="106114.89"/>
    <n v="0"/>
    <n v="0"/>
    <n v="106114.89"/>
    <n v="106114.89"/>
    <n v="0"/>
    <n v="-4799.3999999999996"/>
  </r>
  <r>
    <n v="0"/>
    <x v="3"/>
    <n v="4503009"/>
    <s v="Subv. GENCAT Llar infants el niu"/>
    <n v="145942.85999999999"/>
    <n v="0"/>
    <n v="145942.85999999999"/>
    <n v="145943.53"/>
    <n v="0"/>
    <n v="0"/>
    <n v="145943.53"/>
    <n v="145943.53"/>
    <n v="0"/>
    <n v="0.67"/>
  </r>
  <r>
    <n v="0"/>
    <x v="3"/>
    <n v="4503010"/>
    <s v="Subv.GENCAT.Llars infants GRATUITAT I2_La Pau"/>
    <n v="128000"/>
    <n v="0"/>
    <n v="128000"/>
    <n v="62400"/>
    <n v="0"/>
    <n v="0"/>
    <n v="62400"/>
    <n v="62400"/>
    <n v="0"/>
    <n v="-65600"/>
  </r>
  <r>
    <n v="0"/>
    <x v="3"/>
    <n v="4503011"/>
    <s v="Subv.GENCAT.Llars infants GRATUITAT I2_El Niu"/>
    <n v="0"/>
    <n v="0"/>
    <n v="0"/>
    <n v="72320"/>
    <n v="0"/>
    <n v="0"/>
    <n v="72320"/>
    <n v="72320"/>
    <n v="0"/>
    <n v="72320"/>
  </r>
  <r>
    <n v="0"/>
    <x v="3"/>
    <n v="4503012"/>
    <s v="PLA DE MILLORA D'OPORTUNITATS EDUCATIVES (PMOE-PROA+)"/>
    <n v="0"/>
    <n v="60000"/>
    <n v="60000"/>
    <n v="60000"/>
    <n v="0"/>
    <n v="0"/>
    <n v="60000"/>
    <n v="13200"/>
    <n v="46800"/>
    <n v="0"/>
  </r>
  <r>
    <n v="0"/>
    <x v="3"/>
    <n v="4505018"/>
    <s v="Subv. SOC AODL 17-18"/>
    <n v="0"/>
    <n v="0"/>
    <n v="0"/>
    <n v="0"/>
    <n v="2848.35"/>
    <n v="0"/>
    <n v="-2848.35"/>
    <n v="-2848.35"/>
    <n v="0"/>
    <n v="-2848.35"/>
  </r>
  <r>
    <n v="0"/>
    <x v="3"/>
    <n v="4505019"/>
    <s v="Subv. Treball i Formació 2017/18"/>
    <n v="0"/>
    <n v="0"/>
    <n v="0"/>
    <n v="0"/>
    <n v="43.48"/>
    <n v="0"/>
    <n v="-43.48"/>
    <n v="-43.48"/>
    <n v="0"/>
    <n v="-43.48"/>
  </r>
  <r>
    <n v="0"/>
    <x v="3"/>
    <n v="4505033"/>
    <s v="Subvenció SOC Treball i Formació 2019/2020"/>
    <n v="0"/>
    <n v="0"/>
    <n v="0"/>
    <n v="0"/>
    <n v="1196.99"/>
    <n v="0"/>
    <n v="-1196.99"/>
    <n v="-1196.99"/>
    <n v="0"/>
    <n v="-1196.99"/>
  </r>
  <r>
    <n v="0"/>
    <x v="3"/>
    <n v="4505034"/>
    <s v="Subv. SOC AODL 2019/2020"/>
    <n v="0"/>
    <n v="0"/>
    <n v="0"/>
    <n v="2747.1"/>
    <n v="0"/>
    <n v="0"/>
    <n v="2747.1"/>
    <n v="2747.1"/>
    <n v="0"/>
    <n v="2747.1"/>
  </r>
  <r>
    <n v="0"/>
    <x v="3"/>
    <n v="4505044"/>
    <s v="SUBV. SOC TREBALL I FORMACIÓ MG45 I DONA 2021 (2021-2023)"/>
    <n v="0"/>
    <n v="18688.41"/>
    <n v="18688.41"/>
    <n v="8425.2800000000007"/>
    <n v="0"/>
    <n v="0"/>
    <n v="8425.2800000000007"/>
    <n v="0"/>
    <n v="8425.2800000000007"/>
    <n v="-10263.129999999999"/>
  </r>
  <r>
    <n v="0"/>
    <x v="3"/>
    <n v="4505047"/>
    <s v="Subv.SOC Treball i Formació 21 anticipada 22 (22-23)Línia MG52, PRGC i PANP"/>
    <n v="0"/>
    <n v="37653.5"/>
    <n v="37653.5"/>
    <n v="19087.400000000001"/>
    <n v="0"/>
    <n v="0"/>
    <n v="19087.400000000001"/>
    <n v="12528.3"/>
    <n v="6559.1"/>
    <n v="-18566.099999999999"/>
  </r>
  <r>
    <n v="0"/>
    <x v="3"/>
    <n v="4505048"/>
    <s v="Subv. SOC 30 PLUS 22 (22-23)"/>
    <n v="0"/>
    <n v="16332.1"/>
    <n v="16332.1"/>
    <n v="972.1"/>
    <n v="0"/>
    <n v="0"/>
    <n v="972.1"/>
    <n v="0"/>
    <n v="972.1"/>
    <n v="-15360"/>
  </r>
  <r>
    <n v="0"/>
    <x v="3"/>
    <n v="4505049"/>
    <s v="Subv.SOC AODL 22 (22-23) La Solana"/>
    <n v="0"/>
    <n v="7200"/>
    <n v="7200"/>
    <n v="5700"/>
    <n v="0"/>
    <n v="0"/>
    <n v="5700"/>
    <n v="0"/>
    <n v="5700"/>
    <n v="-1500"/>
  </r>
  <r>
    <n v="0"/>
    <x v="3"/>
    <n v="4505050"/>
    <s v="Subv.SOC FPO Dual 22 (22-23)"/>
    <n v="0"/>
    <n v="280651.21999999997"/>
    <n v="280651.21999999997"/>
    <n v="180882.04"/>
    <n v="0"/>
    <n v="0"/>
    <n v="180882.04"/>
    <n v="180882.04"/>
    <n v="0"/>
    <n v="-99769.18"/>
  </r>
  <r>
    <n v="0"/>
    <x v="3"/>
    <n v="4505051"/>
    <s v="Subv.SOC Treball i Formació TRANS 22 (22-23)"/>
    <n v="0"/>
    <n v="35114.370000000003"/>
    <n v="35114.370000000003"/>
    <n v="28091.5"/>
    <n v="0"/>
    <n v="0"/>
    <n v="28091.5"/>
    <n v="28091.5"/>
    <n v="0"/>
    <n v="-7022.87"/>
  </r>
  <r>
    <n v="0"/>
    <x v="3"/>
    <n v="4505052"/>
    <s v="Subv. SOC Treball i Formació Ucraïna 22 (22-23)"/>
    <n v="0"/>
    <n v="104474.71"/>
    <n v="104474.71"/>
    <n v="83579.759999999995"/>
    <n v="0"/>
    <n v="0"/>
    <n v="83579.759999999995"/>
    <n v="83579.759999999995"/>
    <n v="0"/>
    <n v="-20894.95"/>
  </r>
  <r>
    <n v="0"/>
    <x v="3"/>
    <n v="4505053"/>
    <s v="Subv. SOC AODL 22 (22-23) Desenvolupament comercial i turístic"/>
    <n v="0"/>
    <n v="7200"/>
    <n v="7200"/>
    <n v="7000"/>
    <n v="0"/>
    <n v="0"/>
    <n v="7000"/>
    <n v="0"/>
    <n v="7000"/>
    <n v="-200"/>
  </r>
  <r>
    <n v="0"/>
    <x v="3"/>
    <n v="4505054"/>
    <s v="Subv. SOC AODL 22 (22-23) Foment empresarial"/>
    <n v="0"/>
    <n v="7200"/>
    <n v="7200"/>
    <n v="4800"/>
    <n v="0"/>
    <n v="0"/>
    <n v="4800"/>
    <n v="0"/>
    <n v="4800"/>
    <n v="-2400"/>
  </r>
  <r>
    <n v="0"/>
    <x v="3"/>
    <n v="4505055"/>
    <s v="Subv. SOC TREBALL I FORMACIÓ 2023 (23-24)"/>
    <n v="0"/>
    <n v="28275.77"/>
    <n v="28275.77"/>
    <n v="22522.21"/>
    <n v="0"/>
    <n v="0"/>
    <n v="22522.21"/>
    <n v="22522.21"/>
    <n v="0"/>
    <n v="-5753.56"/>
  </r>
  <r>
    <n v="0"/>
    <x v="3"/>
    <n v="4505056"/>
    <s v="Subv. SOC 30 PLUS 23 (23-24)"/>
    <n v="0"/>
    <n v="92883.199999999997"/>
    <n v="92883.199999999997"/>
    <n v="74306.559999999998"/>
    <n v="0"/>
    <n v="0"/>
    <n v="74306.559999999998"/>
    <n v="74306.559999999998"/>
    <n v="0"/>
    <n v="-18576.64"/>
  </r>
  <r>
    <n v="0"/>
    <x v="3"/>
    <n v="4505058"/>
    <s v="Subv.SOC AODL 23 (23-24) La Solana"/>
    <n v="0"/>
    <n v="36000"/>
    <n v="36000"/>
    <n v="0"/>
    <n v="0"/>
    <n v="0"/>
    <n v="0"/>
    <n v="0"/>
    <n v="0"/>
    <n v="-36000"/>
  </r>
  <r>
    <n v="0"/>
    <x v="3"/>
    <n v="4505059"/>
    <s v="Subv. SOC AODL 23 (23-24) Desenvolupament comercial i turístic"/>
    <n v="0"/>
    <n v="36000"/>
    <n v="36000"/>
    <n v="0"/>
    <n v="0"/>
    <n v="0"/>
    <n v="0"/>
    <n v="0"/>
    <n v="0"/>
    <n v="-36000"/>
  </r>
  <r>
    <n v="0"/>
    <x v="3"/>
    <n v="4505060"/>
    <s v="Subv. SOC AODL 23 (23-24) Foment empresarial"/>
    <n v="0"/>
    <n v="36000"/>
    <n v="36000"/>
    <n v="0"/>
    <n v="0"/>
    <n v="0"/>
    <n v="0"/>
    <n v="0"/>
    <n v="0"/>
    <n v="-36000"/>
  </r>
  <r>
    <n v="0"/>
    <x v="3"/>
    <n v="4505061"/>
    <s v="Subv. SOC AODL 23 (23-24) Foment del turisme"/>
    <n v="0"/>
    <n v="36000"/>
    <n v="36000"/>
    <n v="0"/>
    <n v="0"/>
    <n v="0"/>
    <n v="0"/>
    <n v="0"/>
    <n v="0"/>
    <n v="-36000"/>
  </r>
  <r>
    <n v="0"/>
    <x v="3"/>
    <n v="4505064"/>
    <s v="FMRRC21I02 PLA DE MILLORA D'OPORTUNITATS EDUCATIVES (PMOE-PORA+)_22-23"/>
    <n v="0"/>
    <n v="53271"/>
    <n v="53271"/>
    <n v="26635.5"/>
    <n v="0"/>
    <n v="0"/>
    <n v="26635.5"/>
    <n v="26635.5"/>
    <n v="0"/>
    <n v="-26635.5"/>
  </r>
  <r>
    <n v="0"/>
    <x v="3"/>
    <n v="4506003"/>
    <s v="Conveni ACA projecte constructius de sanejament i depuració Altet, Claravalls i Santa Maria de Montmagastrell"/>
    <n v="0"/>
    <n v="0"/>
    <n v="0"/>
    <n v="4234.6099999999997"/>
    <n v="0"/>
    <n v="0"/>
    <n v="4234.6099999999997"/>
    <n v="4234.6099999999997"/>
    <n v="0"/>
    <n v="4234.6099999999997"/>
  </r>
  <r>
    <n v="0"/>
    <x v="3"/>
    <n v="4508000"/>
    <s v="Altres subvencions corrents de l’administració general de la comunitat autònoma."/>
    <n v="16000"/>
    <n v="4000"/>
    <n v="20000"/>
    <n v="20000"/>
    <n v="0"/>
    <n v="0"/>
    <n v="20000"/>
    <n v="16000"/>
    <n v="4000"/>
    <n v="0"/>
  </r>
  <r>
    <n v="0"/>
    <x v="3"/>
    <n v="4508002"/>
    <s v="Justicia subvenció Jutjat"/>
    <n v="5000"/>
    <n v="0"/>
    <n v="5000"/>
    <n v="5100"/>
    <n v="0"/>
    <n v="0"/>
    <n v="5100"/>
    <n v="5100"/>
    <n v="0"/>
    <n v="100"/>
  </r>
  <r>
    <n v="0"/>
    <x v="3"/>
    <n v="4508006"/>
    <s v="Oficina habitatge"/>
    <n v="31362"/>
    <n v="0"/>
    <n v="31362"/>
    <n v="50321"/>
    <n v="0"/>
    <n v="0"/>
    <n v="50321"/>
    <n v="50321"/>
    <n v="0"/>
    <n v="18959"/>
  </r>
  <r>
    <n v="0"/>
    <x v="3"/>
    <n v="4508013"/>
    <s v="Retorn Brossa Orgànica GENCAT"/>
    <n v="20000"/>
    <n v="0"/>
    <n v="20000"/>
    <n v="10615.64"/>
    <n v="0"/>
    <n v="0"/>
    <n v="10615.64"/>
    <n v="10615.64"/>
    <n v="0"/>
    <n v="-9384.36"/>
  </r>
  <r>
    <n v="0"/>
    <x v="3"/>
    <n v="4508028"/>
    <s v="Subv. Consultoris mèdics 2020. Generalitat"/>
    <n v="2400"/>
    <n v="0"/>
    <n v="2400"/>
    <n v="2426.34"/>
    <n v="0"/>
    <n v="0"/>
    <n v="2426.34"/>
    <n v="0"/>
    <n v="2426.34"/>
    <n v="26.34"/>
  </r>
  <r>
    <n v="0"/>
    <x v="3"/>
    <n v="4508034"/>
    <s v="Subv. per programacions escolars d'arts escèniques i música GENCAT"/>
    <n v="3963"/>
    <n v="0"/>
    <n v="3963"/>
    <n v="4000"/>
    <n v="0"/>
    <n v="0"/>
    <n v="4000"/>
    <n v="1200"/>
    <n v="2800"/>
    <n v="37"/>
  </r>
  <r>
    <n v="0"/>
    <x v="3"/>
    <n v="4508037"/>
    <s v="PER REAPROFITA.Subv.Agència de l'Habitatge. Rehabilitació habitatges Next Generation. "/>
    <n v="15000"/>
    <n v="0"/>
    <n v="15000"/>
    <n v="0"/>
    <n v="0"/>
    <n v="0"/>
    <n v="0"/>
    <n v="0"/>
    <n v="0"/>
    <n v="-15000"/>
  </r>
  <r>
    <n v="0"/>
    <x v="3"/>
    <n v="4508038"/>
    <s v="Subv.OSIC.Gestió patrimoni arqueològic 2022. Estudi 15 del call de Tàrrega."/>
    <n v="23300"/>
    <n v="0"/>
    <n v="23300"/>
    <n v="30554"/>
    <n v="0"/>
    <n v="0"/>
    <n v="30554"/>
    <n v="24443.200000000001"/>
    <n v="6110.8"/>
    <n v="7254"/>
  </r>
  <r>
    <n v="0"/>
    <x v="3"/>
    <n v="4508039"/>
    <s v="Subv.OSIC.Activitat literàries 2022. Ruta Pedrolo."/>
    <n v="15000"/>
    <n v="0"/>
    <n v="15000"/>
    <n v="0"/>
    <n v="0"/>
    <n v="0"/>
    <n v="0"/>
    <n v="0"/>
    <n v="0"/>
    <n v="-15000"/>
  </r>
  <r>
    <n v="0"/>
    <x v="3"/>
    <n v="4508040"/>
    <s v="Subv.OSIC.Activitats literàries 2022.Col·loquis a Thä 2022"/>
    <n v="7500"/>
    <n v="0"/>
    <n v="7500"/>
    <n v="0"/>
    <n v="0"/>
    <n v="0"/>
    <n v="0"/>
    <n v="0"/>
    <n v="0"/>
    <n v="-7500"/>
  </r>
  <r>
    <n v="0"/>
    <x v="3"/>
    <n v="4508042"/>
    <s v="Subv.OSIC.Implementació programes estratègics i de projectes específics dels museus. "/>
    <n v="0"/>
    <n v="0"/>
    <n v="0"/>
    <n v="3593"/>
    <n v="0"/>
    <n v="0"/>
    <n v="3593"/>
    <n v="2874.4"/>
    <n v="718.6"/>
    <n v="3593"/>
  </r>
  <r>
    <n v="0"/>
    <x v="3"/>
    <n v="4508044"/>
    <s v="Subv GENCAT. Recerca i difusió de la memòria democràtica 2022"/>
    <n v="0"/>
    <n v="0"/>
    <n v="0"/>
    <n v="406.56"/>
    <n v="0"/>
    <n v="0"/>
    <n v="406.56"/>
    <n v="406.56"/>
    <n v="0"/>
    <n v="406.56"/>
  </r>
  <r>
    <n v="0"/>
    <x v="3"/>
    <n v="4508045"/>
    <s v="Subv.GENCAT Omplim d'art els aparadors"/>
    <n v="0"/>
    <n v="0"/>
    <n v="0"/>
    <n v="4559.29"/>
    <n v="0"/>
    <n v="0"/>
    <n v="4559.29"/>
    <n v="4559.29"/>
    <n v="0"/>
    <n v="4559.29"/>
  </r>
  <r>
    <n v="0"/>
    <x v="3"/>
    <n v="4508046"/>
    <s v="Subv.OSIC. Gestió del patrimoni arqueològic i paleontològic 2023"/>
    <n v="0"/>
    <n v="10194.81"/>
    <n v="10194.81"/>
    <n v="10194.81"/>
    <n v="0"/>
    <n v="0"/>
    <n v="10194.81"/>
    <n v="8155.85"/>
    <n v="2038.96"/>
    <n v="0"/>
  </r>
  <r>
    <n v="0"/>
    <x v="3"/>
    <n v="4508047"/>
    <s v="Subv. OSIC Producció d'exposicions relacionats amb la cultura popular i tradiciona 2023"/>
    <n v="0"/>
    <n v="681"/>
    <n v="681"/>
    <n v="681"/>
    <n v="0"/>
    <n v="0"/>
    <n v="681"/>
    <n v="544.79999999999995"/>
    <n v="136.19999999999999"/>
    <n v="0"/>
  </r>
  <r>
    <n v="0"/>
    <x v="3"/>
    <n v="4508048"/>
    <s v="Subv.OSIC. Patrimoni etnològic 2023."/>
    <n v="0"/>
    <n v="0"/>
    <n v="0"/>
    <n v="3353"/>
    <n v="0"/>
    <n v="0"/>
    <n v="3353"/>
    <n v="2682.4"/>
    <n v="670.6"/>
    <n v="3353"/>
  </r>
  <r>
    <n v="0"/>
    <x v="3"/>
    <n v="4508049"/>
    <s v="Subv.GENCAT Fons de foment de turisme"/>
    <n v="0"/>
    <n v="2032.8"/>
    <n v="2032.8"/>
    <n v="2032.8"/>
    <n v="0"/>
    <n v="0"/>
    <n v="2032.8"/>
    <n v="2032.8"/>
    <n v="0"/>
    <n v="0"/>
  </r>
  <r>
    <n v="0"/>
    <x v="3"/>
    <n v="4508050"/>
    <s v="Subv. GENCAT Àmbit del comerç, serveis, artesania i moda 2023"/>
    <n v="0"/>
    <n v="9900"/>
    <n v="9900"/>
    <n v="9900"/>
    <n v="0"/>
    <n v="0"/>
    <n v="9900"/>
    <n v="0"/>
    <n v="9900"/>
    <n v="0"/>
  </r>
  <r>
    <n v="0"/>
    <x v="3"/>
    <n v="4508051"/>
    <s v="Subv. OSIC. Conservació i restauració béns mobles"/>
    <n v="0"/>
    <n v="0"/>
    <n v="0"/>
    <n v="1416"/>
    <n v="0"/>
    <n v="0"/>
    <n v="1416"/>
    <n v="1132.8"/>
    <n v="283.2"/>
    <n v="1416"/>
  </r>
  <r>
    <n v="0"/>
    <x v="3"/>
    <n v="4508052"/>
    <s v="Subv. OSIC. Fomentar assistència dels responsables a la programació arts escèniques."/>
    <n v="0"/>
    <n v="0"/>
    <n v="0"/>
    <n v="1000"/>
    <n v="0"/>
    <n v="0"/>
    <n v="1000"/>
    <n v="1000"/>
    <n v="0"/>
    <n v="1000"/>
  </r>
  <r>
    <n v="0"/>
    <x v="3"/>
    <n v="4508053"/>
    <s v="Subv.OSIC. Restauració gegants centenaris"/>
    <n v="0"/>
    <n v="0"/>
    <n v="0"/>
    <n v="3430"/>
    <n v="0"/>
    <n v="0"/>
    <n v="3430"/>
    <n v="0"/>
    <n v="3430"/>
    <n v="3430"/>
  </r>
  <r>
    <n v="0"/>
    <x v="3"/>
    <n v="4610019"/>
    <s v="Pla d'arrendaments i subministrament DDL"/>
    <n v="0"/>
    <n v="0"/>
    <n v="0"/>
    <n v="24832.77"/>
    <n v="0"/>
    <n v="0"/>
    <n v="24832.77"/>
    <n v="24832.77"/>
    <n v="0"/>
    <n v="24832.77"/>
  </r>
  <r>
    <n v="0"/>
    <x v="3"/>
    <n v="4610020"/>
    <s v="Subv. Publicacions IEI"/>
    <n v="0"/>
    <n v="0"/>
    <n v="0"/>
    <n v="2541"/>
    <n v="0"/>
    <n v="0"/>
    <n v="2541"/>
    <n v="2541"/>
    <n v="0"/>
    <n v="2541"/>
  </r>
  <r>
    <n v="0"/>
    <x v="3"/>
    <n v="4610032"/>
    <s v="PECT Motors Segarra Garrigues "/>
    <n v="0"/>
    <n v="3299.81"/>
    <n v="3299.81"/>
    <n v="0"/>
    <n v="0"/>
    <n v="0"/>
    <n v="0"/>
    <n v="0"/>
    <n v="0"/>
    <n v="-3299.81"/>
  </r>
  <r>
    <n v="0"/>
    <x v="3"/>
    <n v="4610034"/>
    <s v="Subv. Àmbit de la salut 2020 DDL"/>
    <n v="71000"/>
    <n v="0"/>
    <n v="71000"/>
    <n v="68952"/>
    <n v="0"/>
    <n v="0"/>
    <n v="68952"/>
    <n v="68952"/>
    <n v="0"/>
    <n v="-2048"/>
  </r>
  <r>
    <n v="0"/>
    <x v="3"/>
    <n v="4610036"/>
    <s v="Subv. Arrenjament de camins.DDL"/>
    <n v="0"/>
    <n v="28614.7"/>
    <n v="28614.7"/>
    <n v="28614.73"/>
    <n v="0"/>
    <n v="0"/>
    <n v="28614.73"/>
    <n v="28614.73"/>
    <n v="0"/>
    <n v="0.03"/>
  </r>
  <r>
    <n v="0"/>
    <x v="3"/>
    <n v="4610037"/>
    <s v="Subv. Igualtat DDL"/>
    <n v="15000"/>
    <n v="0"/>
    <n v="15000"/>
    <n v="0"/>
    <n v="0"/>
    <n v="0"/>
    <n v="0"/>
    <n v="0"/>
    <n v="0"/>
    <n v="-15000"/>
  </r>
  <r>
    <n v="0"/>
    <x v="3"/>
    <n v="4610038"/>
    <s v="Subv. Punt GlobaLleida "/>
    <n v="15000"/>
    <n v="0"/>
    <n v="15000"/>
    <n v="15000"/>
    <n v="0"/>
    <n v="0"/>
    <n v="15000"/>
    <n v="0"/>
    <n v="15000"/>
    <n v="0"/>
  </r>
  <r>
    <n v="0"/>
    <x v="3"/>
    <n v="4610039"/>
    <s v="Subvenció Pla Culturals Ens Locals IEI"/>
    <n v="37000"/>
    <n v="0"/>
    <n v="37000"/>
    <n v="43039"/>
    <n v="0"/>
    <n v="0"/>
    <n v="43039"/>
    <n v="43039"/>
    <n v="0"/>
    <n v="6039"/>
  </r>
  <r>
    <n v="0"/>
    <x v="3"/>
    <n v="4610042"/>
    <s v="Subv. DDL. Activitats Firals "/>
    <n v="50000"/>
    <n v="0"/>
    <n v="50000"/>
    <n v="50000"/>
    <n v="0"/>
    <n v="0"/>
    <n v="50000"/>
    <n v="0"/>
    <n v="50000"/>
    <n v="0"/>
  </r>
  <r>
    <n v="0"/>
    <x v="3"/>
    <n v="4610043"/>
    <s v="Subv.DDL. Pla de cooperació (despeses corrents)"/>
    <n v="159000"/>
    <n v="0"/>
    <n v="159000"/>
    <n v="192789.43"/>
    <n v="0"/>
    <n v="0"/>
    <n v="192789.43"/>
    <n v="192789.43"/>
    <n v="0"/>
    <n v="33789.43"/>
  </r>
  <r>
    <n v="0"/>
    <x v="3"/>
    <n v="4610048"/>
    <s v="Subv.DDL Promoció turística de gestió municipal"/>
    <n v="0"/>
    <n v="5524.8"/>
    <n v="5524.8"/>
    <n v="0"/>
    <n v="0"/>
    <n v="0"/>
    <n v="0"/>
    <n v="0"/>
    <n v="0"/>
    <n v="-5524.8"/>
  </r>
  <r>
    <n v="0"/>
    <x v="3"/>
    <n v="4650001"/>
    <s v="Subv. Museu comarcal CCU "/>
    <n v="0"/>
    <n v="0"/>
    <n v="0"/>
    <n v="12848.65"/>
    <n v="0"/>
    <n v="0"/>
    <n v="12848.65"/>
    <n v="0"/>
    <n v="12848.65"/>
    <n v="12848.65"/>
  </r>
  <r>
    <n v="0"/>
    <x v="3"/>
    <n v="4650008"/>
    <s v="Subv. Pla local joventut CCU"/>
    <n v="8300"/>
    <n v="0"/>
    <n v="8300"/>
    <n v="8268.75"/>
    <n v="0"/>
    <n v="0"/>
    <n v="8268.75"/>
    <n v="0"/>
    <n v="8268.75"/>
    <n v="-31.25"/>
  </r>
  <r>
    <n v="0"/>
    <x v="3"/>
    <n v="4650009"/>
    <s v="Subv. Punt atenció LGTBI CCU"/>
    <n v="10000"/>
    <n v="0"/>
    <n v="10000"/>
    <n v="9000"/>
    <n v="0"/>
    <n v="0"/>
    <n v="9000"/>
    <n v="9000"/>
    <n v="0"/>
    <n v="-1000"/>
  </r>
  <r>
    <n v="0"/>
    <x v="3"/>
    <n v="4650010"/>
    <s v="Subv. Musiquem la comarca CCU"/>
    <n v="600"/>
    <n v="0"/>
    <n v="600"/>
    <n v="0"/>
    <n v="0"/>
    <n v="0"/>
    <n v="0"/>
    <n v="0"/>
    <n v="0"/>
    <n v="-600"/>
  </r>
  <r>
    <n v="0"/>
    <x v="3"/>
    <n v="4650011"/>
    <s v="Subv.Oficina jove de l'Urgell CCU"/>
    <n v="0"/>
    <n v="0"/>
    <n v="0"/>
    <n v="25583.33"/>
    <n v="0"/>
    <n v="0"/>
    <n v="25583.33"/>
    <n v="0"/>
    <n v="25583.33"/>
    <n v="25583.33"/>
  </r>
  <r>
    <n v="0"/>
    <x v="3"/>
    <n v="4650012"/>
    <s v="Subv. Temps per cures nens i nenes de 0 a 16 anys CCU"/>
    <n v="0"/>
    <n v="20000"/>
    <n v="20000"/>
    <n v="20000"/>
    <n v="0"/>
    <n v="0"/>
    <n v="20000"/>
    <n v="0"/>
    <n v="20000"/>
    <n v="0"/>
  </r>
  <r>
    <n v="0"/>
    <x v="3"/>
    <n v="4650013"/>
    <s v="Subv. Acollida refugiats ucraïnesos CCU"/>
    <n v="0"/>
    <n v="0"/>
    <n v="0"/>
    <n v="18731.55"/>
    <n v="0"/>
    <n v="0"/>
    <n v="18731.55"/>
    <n v="18731.55"/>
    <n v="0"/>
    <n v="18731.55"/>
  </r>
  <r>
    <n v="0"/>
    <x v="3"/>
    <n v="4650203"/>
    <s v="Subv. Acció social infància CCU"/>
    <n v="46565.84"/>
    <n v="0"/>
    <n v="46565.84"/>
    <n v="55850.03"/>
    <n v="0"/>
    <n v="0"/>
    <n v="55850.03"/>
    <n v="0"/>
    <n v="55850.03"/>
    <n v="9284.19"/>
  </r>
  <r>
    <n v="0"/>
    <x v="3"/>
    <n v="4670001"/>
    <s v="Subv. Parc de Nadal Consorci residus Urgell"/>
    <n v="1500"/>
    <n v="0"/>
    <n v="1500"/>
    <n v="1500"/>
    <n v="0"/>
    <n v="0"/>
    <n v="1500"/>
    <n v="0"/>
    <n v="1500"/>
    <n v="0"/>
  </r>
  <r>
    <n v="0"/>
    <x v="3"/>
    <n v="4670002"/>
    <s v="Subv.Fira medi ambient Consorci residus "/>
    <n v="1800"/>
    <n v="0"/>
    <n v="1800"/>
    <n v="1800"/>
    <n v="0"/>
    <n v="0"/>
    <n v="1800"/>
    <n v="1800"/>
    <n v="0"/>
    <n v="0"/>
  </r>
  <r>
    <n v="0"/>
    <x v="3"/>
    <n v="4700001"/>
    <s v="Transferències corrents d'empreses privades"/>
    <n v="0"/>
    <n v="0"/>
    <n v="0"/>
    <n v="198"/>
    <n v="0"/>
    <n v="0"/>
    <n v="198"/>
    <n v="198"/>
    <n v="0"/>
    <n v="198"/>
  </r>
  <r>
    <n v="0"/>
    <x v="3"/>
    <n v="4700004"/>
    <s v="Patrocinis Parc de Nadal"/>
    <n v="500"/>
    <n v="0"/>
    <n v="500"/>
    <n v="250"/>
    <n v="0"/>
    <n v="0"/>
    <n v="250"/>
    <n v="250"/>
    <n v="0"/>
    <n v="-250"/>
  </r>
  <r>
    <n v="0"/>
    <x v="3"/>
    <n v="4700010"/>
    <s v="EUROSOLIDOS APORTACIÓ FESTA MAJOR SANTA MARIA"/>
    <n v="0"/>
    <n v="200"/>
    <n v="200"/>
    <n v="200"/>
    <n v="0"/>
    <n v="0"/>
    <n v="200"/>
    <n v="200"/>
    <n v="0"/>
    <n v="0"/>
  </r>
  <r>
    <n v="0"/>
    <x v="3"/>
    <n v="4910001"/>
    <s v="PECT Motors Segarra Garrigues "/>
    <n v="0"/>
    <n v="6599.62"/>
    <n v="6599.62"/>
    <n v="0"/>
    <n v="0"/>
    <n v="0"/>
    <n v="0"/>
    <n v="0"/>
    <n v="0"/>
    <n v="-6599.62"/>
  </r>
  <r>
    <n v="0"/>
    <x v="4"/>
    <n v="5410001"/>
    <s v="Arrendament de Finques"/>
    <n v="2000"/>
    <n v="0"/>
    <n v="2000"/>
    <n v="11142.8"/>
    <n v="0"/>
    <n v="0"/>
    <n v="11142.8"/>
    <n v="6321.4"/>
    <n v="4821.3999999999996"/>
    <n v="9142.7999999999993"/>
  </r>
  <r>
    <n v="0"/>
    <x v="4"/>
    <n v="5410003"/>
    <s v="Antenes Claravalls"/>
    <n v="900"/>
    <n v="0"/>
    <n v="900"/>
    <n v="916.85"/>
    <n v="0"/>
    <n v="0"/>
    <n v="916.85"/>
    <n v="916.85"/>
    <n v="0"/>
    <n v="16.850000000000001"/>
  </r>
  <r>
    <n v="0"/>
    <x v="4"/>
    <n v="5410004"/>
    <s v="Antenes Santa Maria Montmagastrell"/>
    <n v="900"/>
    <n v="0"/>
    <n v="900"/>
    <n v="932.4"/>
    <n v="0"/>
    <n v="0"/>
    <n v="932.4"/>
    <n v="932.4"/>
    <n v="0"/>
    <n v="32.4"/>
  </r>
  <r>
    <n v="0"/>
    <x v="4"/>
    <n v="5410007"/>
    <s v="Lloguer espais Viver d'Empreses"/>
    <n v="5000"/>
    <n v="0"/>
    <n v="5000"/>
    <n v="2462.7600000000002"/>
    <n v="0"/>
    <n v="0"/>
    <n v="2462.7600000000002"/>
    <n v="2462.7600000000002"/>
    <n v="0"/>
    <n v="-2537.2399999999998"/>
  </r>
  <r>
    <n v="0"/>
    <x v="4"/>
    <n v="5490001"/>
    <s v="Arrendament bar piscines estiu Tàrrega"/>
    <n v="4920"/>
    <n v="0"/>
    <n v="4920"/>
    <n v="3583"/>
    <n v="0"/>
    <n v="0"/>
    <n v="3583"/>
    <n v="3526.75"/>
    <n v="56.25"/>
    <n v="-1337"/>
  </r>
  <r>
    <n v="0"/>
    <x v="4"/>
    <n v="5490002"/>
    <s v="Altres rendes de béns immobles - Dones Arrel C/ Plana 3r 2a Bloc 2 Esc A"/>
    <n v="350"/>
    <n v="0"/>
    <n v="350"/>
    <n v="326.75"/>
    <n v="0"/>
    <n v="0"/>
    <n v="326.75"/>
    <n v="326.75"/>
    <n v="0"/>
    <n v="-23.25"/>
  </r>
  <r>
    <n v="0"/>
    <x v="4"/>
    <n v="5500001"/>
    <s v="Concessió piscina coberta"/>
    <n v="275000"/>
    <n v="0"/>
    <n v="275000"/>
    <n v="322264.26"/>
    <n v="50243.76"/>
    <n v="0"/>
    <n v="272020.5"/>
    <n v="272020.5"/>
    <n v="0"/>
    <n v="-2979.5"/>
  </r>
  <r>
    <n v="0"/>
    <x v="4"/>
    <n v="5500002"/>
    <s v="Concessió bar i quioscos"/>
    <n v="17833"/>
    <n v="0"/>
    <n v="17833"/>
    <n v="7000"/>
    <n v="0"/>
    <n v="0"/>
    <n v="7000"/>
    <n v="6700"/>
    <n v="300"/>
    <n v="-10833"/>
  </r>
  <r>
    <n v="0"/>
    <x v="4"/>
    <n v="5500003"/>
    <s v="Cànon Estacionament Zona Blava"/>
    <n v="3100"/>
    <n v="0"/>
    <n v="3100"/>
    <n v="3114"/>
    <n v="0"/>
    <n v="0"/>
    <n v="3114"/>
    <n v="0"/>
    <n v="3114"/>
    <n v="14"/>
  </r>
  <r>
    <n v="0"/>
    <x v="4"/>
    <n v="5500006"/>
    <s v="Concessió aigua SOREA "/>
    <n v="46000"/>
    <n v="0"/>
    <n v="46000"/>
    <n v="0"/>
    <n v="0"/>
    <n v="0"/>
    <n v="0"/>
    <n v="0"/>
    <n v="0"/>
    <n v="-46000"/>
  </r>
  <r>
    <n v="0"/>
    <x v="4"/>
    <n v="5500008"/>
    <s v="Concessió Clavegueram SOREA"/>
    <n v="8500"/>
    <n v="0"/>
    <n v="8500"/>
    <n v="0"/>
    <n v="0"/>
    <n v="0"/>
    <n v="0"/>
    <n v="0"/>
    <n v="0"/>
    <n v="-8500"/>
  </r>
  <r>
    <n v="0"/>
    <x v="4"/>
    <n v="5520001"/>
    <s v="Abocador comarcal"/>
    <n v="17000"/>
    <n v="0"/>
    <n v="17000"/>
    <n v="18256.169999999998"/>
    <n v="0"/>
    <n v="0"/>
    <n v="18256.169999999998"/>
    <n v="0"/>
    <n v="18256.169999999998"/>
    <n v="1256.17"/>
  </r>
  <r>
    <n v="0"/>
    <x v="4"/>
    <n v="5520002"/>
    <s v="Instal.lació Fotovoltaica"/>
    <n v="3000"/>
    <n v="0"/>
    <n v="3000"/>
    <n v="3000"/>
    <n v="0"/>
    <n v="0"/>
    <n v="3000"/>
    <n v="3000"/>
    <n v="0"/>
    <n v="0"/>
  </r>
  <r>
    <n v="0"/>
    <x v="4"/>
    <n v="5990002"/>
    <s v="Producció energia plaques solars"/>
    <n v="4000"/>
    <n v="0"/>
    <n v="4000"/>
    <n v="3182.37"/>
    <n v="0"/>
    <n v="0"/>
    <n v="3182.37"/>
    <n v="3182.37"/>
    <n v="0"/>
    <n v="-817.63"/>
  </r>
  <r>
    <n v="0"/>
    <x v="5"/>
    <n v="7508022"/>
    <s v="Subv. Generalitat llibres "/>
    <n v="10000"/>
    <n v="6000"/>
    <n v="16000"/>
    <n v="15867.36"/>
    <n v="0"/>
    <n v="0"/>
    <n v="15867.36"/>
    <n v="13000"/>
    <n v="2867.36"/>
    <n v="-132.63999999999999"/>
  </r>
  <r>
    <n v="0"/>
    <x v="5"/>
    <n v="7508032"/>
    <s v="Subv.OSIC Coberta de l'absis Santa Maria de l'Alba."/>
    <n v="0"/>
    <n v="6005.97"/>
    <n v="6005.97"/>
    <n v="7152.75"/>
    <n v="0"/>
    <n v="0"/>
    <n v="7152.75"/>
    <n v="0"/>
    <n v="7152.75"/>
    <n v="1146.78"/>
  </r>
  <r>
    <n v="0"/>
    <x v="5"/>
    <n v="7508035"/>
    <s v="Subv. ACA Prev. i rep. llera del riu Ondara al nucli urbà de Tàrrega (llera riu Ondara. Fase 2)"/>
    <n v="0"/>
    <n v="71978.899999999994"/>
    <n v="71978.899999999994"/>
    <n v="38722.339999999997"/>
    <n v="0"/>
    <n v="0"/>
    <n v="38722.339999999997"/>
    <n v="38722.339999999997"/>
    <n v="0"/>
    <n v="-33256.559999999998"/>
  </r>
  <r>
    <n v="0"/>
    <x v="5"/>
    <n v="7508038"/>
    <s v="Subv. Redacció projectes"/>
    <n v="40000"/>
    <n v="0"/>
    <n v="40000"/>
    <n v="0"/>
    <n v="0"/>
    <n v="0"/>
    <n v="0"/>
    <n v="0"/>
    <n v="0"/>
    <n v="-40000"/>
  </r>
  <r>
    <n v="0"/>
    <x v="5"/>
    <n v="7508039"/>
    <s v="Subv. Teulada nau 18"/>
    <n v="37500"/>
    <n v="0"/>
    <n v="37500"/>
    <n v="21765.51"/>
    <n v="0"/>
    <n v="0"/>
    <n v="21765.51"/>
    <n v="21765.51"/>
    <n v="0"/>
    <n v="-15734.49"/>
  </r>
  <r>
    <n v="0"/>
    <x v="5"/>
    <n v="7508040"/>
    <s v="Subv. Seguretat viària C-14"/>
    <n v="150000"/>
    <n v="0"/>
    <n v="150000"/>
    <n v="150000"/>
    <n v="0"/>
    <n v="0"/>
    <n v="150000"/>
    <n v="150000"/>
    <n v="0"/>
    <n v="0"/>
  </r>
  <r>
    <n v="0"/>
    <x v="5"/>
    <n v="7508041"/>
    <s v="Subv. OSIC. Adquisició i instal·lació d'equipaments als museus."/>
    <n v="0"/>
    <n v="13400"/>
    <n v="13400"/>
    <n v="18400"/>
    <n v="0"/>
    <n v="0"/>
    <n v="18400"/>
    <n v="14720"/>
    <n v="3680"/>
    <n v="5000"/>
  </r>
  <r>
    <n v="0"/>
    <x v="5"/>
    <n v="7508042"/>
    <s v="Subv.OSIC. Redacció projecte Arxiu Comarcal"/>
    <n v="0"/>
    <n v="118634"/>
    <n v="118634"/>
    <n v="94907.199999999997"/>
    <n v="0"/>
    <n v="0"/>
    <n v="94907.199999999997"/>
    <n v="94907.199999999997"/>
    <n v="0"/>
    <n v="-23726.799999999999"/>
  </r>
  <r>
    <n v="0"/>
    <x v="5"/>
    <n v="7510004"/>
    <s v="ACA Reposició i millores depuradora "/>
    <n v="500000"/>
    <n v="159617.18"/>
    <n v="659617.18000000005"/>
    <n v="373054.66"/>
    <n v="0"/>
    <n v="0"/>
    <n v="373054.66"/>
    <n v="236365.56"/>
    <n v="136689.1"/>
    <n v="-286562.52"/>
  </r>
  <r>
    <n v="0"/>
    <x v="5"/>
    <n v="7610057"/>
    <s v="Subv. Projecte ampliació CAP Tàrrega"/>
    <n v="0"/>
    <n v="20146.5"/>
    <n v="20146.5"/>
    <n v="98192.05"/>
    <n v="0"/>
    <n v="0"/>
    <n v="98192.05"/>
    <n v="98192.05"/>
    <n v="0"/>
    <n v="78045.55"/>
  </r>
  <r>
    <n v="0"/>
    <x v="5"/>
    <n v="7610072"/>
    <s v="Subv. Enllumenat públic carrer Sant Pelegrí"/>
    <n v="49000"/>
    <n v="0"/>
    <n v="49000"/>
    <n v="48929.63"/>
    <n v="0"/>
    <n v="0"/>
    <n v="48929.63"/>
    <n v="0"/>
    <n v="48929.63"/>
    <n v="-70.37"/>
  </r>
  <r>
    <n v="0"/>
    <x v="5"/>
    <n v="7610073"/>
    <s v="Subv. DDL. Torreó carrer Migdia"/>
    <n v="31000"/>
    <n v="0"/>
    <n v="31000"/>
    <n v="0"/>
    <n v="0"/>
    <n v="0"/>
    <n v="0"/>
    <n v="0"/>
    <n v="0"/>
    <n v="-31000"/>
  </r>
  <r>
    <n v="0"/>
    <x v="5"/>
    <n v="7610074"/>
    <s v="Subv. DDL. Pla Coop.Municipal Sostenibilitat forestal i mediambiental 22-23"/>
    <n v="0"/>
    <n v="0"/>
    <n v="0"/>
    <n v="1000"/>
    <n v="0"/>
    <n v="0"/>
    <n v="1000"/>
    <n v="1000"/>
    <n v="0"/>
    <n v="1000"/>
  </r>
  <r>
    <n v="0"/>
    <x v="5"/>
    <n v="7610075"/>
    <s v="Subv. DDL. Plaça de les Bòbiles"/>
    <n v="0"/>
    <n v="0"/>
    <n v="0"/>
    <n v="214759.7"/>
    <n v="0"/>
    <n v="0"/>
    <n v="214759.7"/>
    <n v="0"/>
    <n v="214759.7"/>
    <n v="214759.7"/>
  </r>
  <r>
    <n v="0"/>
    <x v="5"/>
    <n v="7800000"/>
    <s v="De famílies i institucions sense fins de lucre"/>
    <n v="120000"/>
    <n v="0"/>
    <n v="120000"/>
    <n v="0"/>
    <n v="0"/>
    <n v="0"/>
    <n v="0"/>
    <n v="0"/>
    <n v="0"/>
    <n v="-120000"/>
  </r>
  <r>
    <n v="0"/>
    <x v="5"/>
    <n v="7800007"/>
    <s v="Subv.parròquia sta. Maria de l'Alba i Bisbat de Solsona (Coberta Absis)"/>
    <n v="0"/>
    <n v="19151.189999999999"/>
    <n v="19151.189999999999"/>
    <n v="60821.09"/>
    <n v="0"/>
    <n v="0"/>
    <n v="60821.09"/>
    <n v="60821.09"/>
    <n v="0"/>
    <n v="41669.9"/>
  </r>
  <r>
    <n v="0"/>
    <x v="5"/>
    <n v="7970003"/>
    <s v="Subv. GENCAT.Millora de l'accessibilitat física i comunicativa de diferents equipaments de l'Ajuntament de Tàrrega."/>
    <n v="107000"/>
    <n v="0"/>
    <n v="107000"/>
    <n v="0"/>
    <n v="0"/>
    <n v="0"/>
    <n v="0"/>
    <n v="0"/>
    <n v="0"/>
    <n v="-107000"/>
  </r>
  <r>
    <n v="0"/>
    <x v="5"/>
    <n v="7970004"/>
    <s v="Altres transferències de la Unió Europea"/>
    <n v="25000"/>
    <n v="0"/>
    <n v="25000"/>
    <n v="0"/>
    <n v="0"/>
    <n v="0"/>
    <n v="0"/>
    <n v="0"/>
    <n v="0"/>
    <n v="-25000"/>
  </r>
  <r>
    <n v="0"/>
    <x v="5"/>
    <n v="7970005"/>
    <s v="Altres transferències de la Unió Europea"/>
    <n v="24000"/>
    <n v="0"/>
    <n v="24000"/>
    <n v="0"/>
    <n v="0"/>
    <n v="0"/>
    <n v="0"/>
    <n v="0"/>
    <n v="0"/>
    <n v="-24000"/>
  </r>
  <r>
    <n v="0"/>
    <x v="5"/>
    <n v="7970006"/>
    <s v="Altres transferències de la Unió Europea"/>
    <n v="100000"/>
    <n v="0"/>
    <n v="100000"/>
    <n v="0"/>
    <n v="0"/>
    <n v="0"/>
    <n v="0"/>
    <n v="0"/>
    <n v="0"/>
    <n v="-100000"/>
  </r>
  <r>
    <n v="0"/>
    <x v="5"/>
    <n v="7970007"/>
    <s v="Altres transferències de la Unió Europea"/>
    <n v="136000"/>
    <n v="0"/>
    <n v="136000"/>
    <n v="0"/>
    <n v="0"/>
    <n v="0"/>
    <n v="0"/>
    <n v="0"/>
    <n v="0"/>
    <n v="-136000"/>
  </r>
  <r>
    <n v="0"/>
    <x v="6"/>
    <n v="8700000"/>
    <s v="Romanent de tresoreria despeses generals"/>
    <n v="0"/>
    <n v="1501531.59"/>
    <n v="1501531.59"/>
    <n v="0"/>
    <n v="0"/>
    <n v="0"/>
    <n v="0"/>
    <n v="0"/>
    <n v="0"/>
    <n v="-1501531.59"/>
  </r>
  <r>
    <n v="0"/>
    <x v="6"/>
    <n v="8701000"/>
    <s v="Romanent de tresoreria per a despeses amb financ. afectat"/>
    <n v="0"/>
    <n v="591630.92000000004"/>
    <n v="591630.92000000004"/>
    <n v="0"/>
    <n v="0"/>
    <n v="0"/>
    <n v="0"/>
    <n v="0"/>
    <n v="0"/>
    <n v="-591630.92000000004"/>
  </r>
  <r>
    <n v="0"/>
    <x v="7"/>
    <n v="9130011"/>
    <s v="Préstecs rebuts a llarg termini d’ens de fora del sector públic.Vàries inversions 2022_1"/>
    <n v="1339500"/>
    <n v="330000"/>
    <n v="1669500"/>
    <n v="508001"/>
    <n v="0"/>
    <n v="0"/>
    <n v="508001"/>
    <n v="508001"/>
    <n v="0"/>
    <n v="-11614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9308C0-EB47-4E6F-B8BC-149C71AACCF1}" name="TablaDinámica1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K12" firstHeaderRow="0" firstDataRow="1" firstDataCol="1"/>
  <pivotFields count="14">
    <pivotField showAll="0"/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dataFields count="10">
    <dataField name="Suma de Previsions inicials" fld="4" baseField="0" baseItem="0"/>
    <dataField name="Suma de Modificacions" fld="5" baseField="0" baseItem="0"/>
    <dataField name="Suma de Previsions definitives" fld="6" baseField="0" baseItem="0"/>
    <dataField name="Suma de Drets reconeguts" fld="7" baseField="0" baseItem="0"/>
    <dataField name="Suma de Drets anul.lats" fld="8" baseField="0" baseItem="0"/>
    <dataField name="Suma de Drets cancel.lats" fld="9" baseField="0" baseItem="0"/>
    <dataField name="Suma de Drets reconeguts nets" fld="10" baseField="0" baseItem="0"/>
    <dataField name="Suma de Recaptació neta" fld="11" baseField="0" baseItem="0"/>
    <dataField name="Suma de Drets pendents de cobrament" fld="12" baseField="0" baseItem="0"/>
    <dataField name="Suma de Excés / defecte previsió" fld="1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8A1F9-A779-4FE3-A6A3-9DAD2A20A5DE}">
  <sheetPr codeName="Hoja6"/>
  <dimension ref="A1:S243"/>
  <sheetViews>
    <sheetView tabSelected="1" topLeftCell="E144" workbookViewId="0">
      <selection activeCell="Q111" sqref="Q111"/>
    </sheetView>
  </sheetViews>
  <sheetFormatPr baseColWidth="10" defaultRowHeight="15" x14ac:dyDescent="0.25"/>
  <cols>
    <col min="1" max="1" width="3.85546875" bestFit="1" customWidth="1"/>
    <col min="2" max="2" width="3.85546875" customWidth="1"/>
    <col min="3" max="3" width="7" bestFit="1" customWidth="1"/>
    <col min="4" max="4" width="77.42578125" bestFit="1" customWidth="1"/>
    <col min="5" max="5" width="14.140625" style="5" bestFit="1" customWidth="1"/>
    <col min="6" max="6" width="13.140625" style="5" bestFit="1" customWidth="1"/>
    <col min="7" max="8" width="14.140625" style="5" bestFit="1" customWidth="1"/>
    <col min="9" max="10" width="11.5703125" style="5" bestFit="1" customWidth="1"/>
    <col min="11" max="12" width="14.140625" style="5" bestFit="1" customWidth="1"/>
    <col min="13" max="14" width="13.140625" style="5" bestFit="1" customWidth="1"/>
    <col min="17" max="17" width="13" bestFit="1" customWidth="1"/>
    <col min="18" max="18" width="43.7109375" bestFit="1" customWidth="1"/>
    <col min="19" max="19" width="14.5703125" bestFit="1" customWidth="1"/>
  </cols>
  <sheetData>
    <row r="1" spans="1:19" ht="21" x14ac:dyDescent="0.25">
      <c r="A1" s="1" t="s">
        <v>0</v>
      </c>
      <c r="B1" s="1" t="s">
        <v>247</v>
      </c>
      <c r="C1" s="1" t="s">
        <v>1</v>
      </c>
      <c r="D1" s="1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15" t="s">
        <v>297</v>
      </c>
      <c r="P1" s="18" t="s">
        <v>298</v>
      </c>
    </row>
    <row r="2" spans="1:19" x14ac:dyDescent="0.25">
      <c r="A2" s="2">
        <v>0</v>
      </c>
      <c r="B2" s="2" t="s">
        <v>248</v>
      </c>
      <c r="C2" s="2">
        <v>1120001</v>
      </c>
      <c r="D2" s="2" t="s">
        <v>13</v>
      </c>
      <c r="E2" s="4">
        <v>250000</v>
      </c>
      <c r="F2" s="4">
        <v>0</v>
      </c>
      <c r="G2" s="4">
        <v>250000</v>
      </c>
      <c r="H2" s="4">
        <v>248681.29</v>
      </c>
      <c r="I2" s="4">
        <v>587.74</v>
      </c>
      <c r="J2" s="4">
        <v>0</v>
      </c>
      <c r="K2" s="4">
        <v>248093.55</v>
      </c>
      <c r="L2" s="4">
        <v>208614.59</v>
      </c>
      <c r="M2" s="4">
        <v>39478.959999999999</v>
      </c>
      <c r="N2" s="4">
        <v>-1906.45</v>
      </c>
      <c r="O2" s="16">
        <f>(K2*100%)/E2</f>
        <v>0.99237419999999998</v>
      </c>
      <c r="P2" s="16">
        <f>(K2*100%)/G2</f>
        <v>0.99237419999999998</v>
      </c>
      <c r="S2" s="25">
        <f>K2-G2</f>
        <v>-1906.4500000000116</v>
      </c>
    </row>
    <row r="3" spans="1:19" x14ac:dyDescent="0.25">
      <c r="A3" s="2">
        <v>0</v>
      </c>
      <c r="B3" s="2" t="s">
        <v>248</v>
      </c>
      <c r="C3" s="2">
        <v>1130001</v>
      </c>
      <c r="D3" s="2" t="s">
        <v>14</v>
      </c>
      <c r="E3" s="4">
        <v>5400000</v>
      </c>
      <c r="F3" s="4">
        <v>0</v>
      </c>
      <c r="G3" s="4">
        <v>5400000</v>
      </c>
      <c r="H3" s="4">
        <v>5423437.8200000003</v>
      </c>
      <c r="I3" s="4">
        <v>35757.050000000003</v>
      </c>
      <c r="J3" s="4">
        <v>6411.79</v>
      </c>
      <c r="K3" s="4">
        <v>5381268.9800000004</v>
      </c>
      <c r="L3" s="4">
        <v>4943571.7699999996</v>
      </c>
      <c r="M3" s="4">
        <v>437697.21</v>
      </c>
      <c r="N3" s="4">
        <v>-18731.02</v>
      </c>
      <c r="O3" s="16">
        <f t="shared" ref="O3:O66" si="0">(K3*100%)/E3</f>
        <v>0.99653129259259265</v>
      </c>
      <c r="P3" s="16">
        <f t="shared" ref="P3:P66" si="1">(K3*100%)/G3</f>
        <v>0.99653129259259265</v>
      </c>
      <c r="S3" s="25">
        <f t="shared" ref="S3:S66" si="2">K3-G3</f>
        <v>-18731.019999999553</v>
      </c>
    </row>
    <row r="4" spans="1:19" x14ac:dyDescent="0.25">
      <c r="A4" s="2">
        <v>0</v>
      </c>
      <c r="B4" s="2" t="s">
        <v>248</v>
      </c>
      <c r="C4" s="2">
        <v>1140001</v>
      </c>
      <c r="D4" s="2" t="s">
        <v>15</v>
      </c>
      <c r="E4" s="4">
        <v>2500</v>
      </c>
      <c r="F4" s="4">
        <v>0</v>
      </c>
      <c r="G4" s="4">
        <v>2500</v>
      </c>
      <c r="H4" s="4">
        <v>2421.92</v>
      </c>
      <c r="I4" s="4">
        <v>0</v>
      </c>
      <c r="J4" s="4">
        <v>0</v>
      </c>
      <c r="K4" s="4">
        <v>2421.92</v>
      </c>
      <c r="L4" s="4">
        <v>2172.9</v>
      </c>
      <c r="M4" s="4">
        <v>249.02</v>
      </c>
      <c r="N4" s="4">
        <v>-78.08</v>
      </c>
      <c r="O4" s="16">
        <f t="shared" si="0"/>
        <v>0.96876800000000007</v>
      </c>
      <c r="P4" s="16">
        <f t="shared" si="1"/>
        <v>0.96876800000000007</v>
      </c>
      <c r="S4" s="25"/>
    </row>
    <row r="5" spans="1:19" x14ac:dyDescent="0.25">
      <c r="A5" s="2">
        <v>0</v>
      </c>
      <c r="B5" s="2" t="s">
        <v>248</v>
      </c>
      <c r="C5" s="2">
        <v>1150001</v>
      </c>
      <c r="D5" s="2" t="s">
        <v>16</v>
      </c>
      <c r="E5" s="4">
        <v>1230000</v>
      </c>
      <c r="F5" s="4">
        <v>0</v>
      </c>
      <c r="G5" s="4">
        <v>1230000</v>
      </c>
      <c r="H5" s="4">
        <v>1233090.6299999999</v>
      </c>
      <c r="I5" s="4">
        <v>7278.5</v>
      </c>
      <c r="J5" s="4">
        <v>11160.61</v>
      </c>
      <c r="K5" s="4">
        <v>1214651.52</v>
      </c>
      <c r="L5" s="4">
        <v>1040651.91</v>
      </c>
      <c r="M5" s="4">
        <v>173999.61</v>
      </c>
      <c r="N5" s="4">
        <v>-15348.48</v>
      </c>
      <c r="O5" s="16">
        <f t="shared" si="0"/>
        <v>0.98752156097560972</v>
      </c>
      <c r="P5" s="16">
        <f t="shared" si="1"/>
        <v>0.98752156097560972</v>
      </c>
      <c r="S5" s="25">
        <f t="shared" si="2"/>
        <v>-15348.479999999981</v>
      </c>
    </row>
    <row r="6" spans="1:19" x14ac:dyDescent="0.25">
      <c r="A6" s="2">
        <v>0</v>
      </c>
      <c r="B6" s="2" t="s">
        <v>248</v>
      </c>
      <c r="C6" s="2">
        <v>1160001</v>
      </c>
      <c r="D6" s="2" t="s">
        <v>17</v>
      </c>
      <c r="E6" s="4">
        <v>244900</v>
      </c>
      <c r="F6" s="4">
        <v>0</v>
      </c>
      <c r="G6" s="4">
        <v>244900</v>
      </c>
      <c r="H6" s="4">
        <v>406903.03</v>
      </c>
      <c r="I6" s="4">
        <v>9257.25</v>
      </c>
      <c r="J6" s="4">
        <v>0</v>
      </c>
      <c r="K6" s="4">
        <v>397645.78</v>
      </c>
      <c r="L6" s="4">
        <v>332409.46000000002</v>
      </c>
      <c r="M6" s="4">
        <v>65236.32</v>
      </c>
      <c r="N6" s="4">
        <v>152745.78</v>
      </c>
      <c r="O6" s="16">
        <f t="shared" si="0"/>
        <v>1.6237067374438547</v>
      </c>
      <c r="P6" s="16">
        <f t="shared" si="1"/>
        <v>1.6237067374438547</v>
      </c>
      <c r="Q6" s="22">
        <f>K6-E6</f>
        <v>152745.78000000003</v>
      </c>
      <c r="R6" t="s">
        <v>305</v>
      </c>
      <c r="S6" s="25">
        <f t="shared" si="2"/>
        <v>152745.78000000003</v>
      </c>
    </row>
    <row r="7" spans="1:19" x14ac:dyDescent="0.25">
      <c r="A7" s="2">
        <v>0</v>
      </c>
      <c r="B7" s="2" t="s">
        <v>248</v>
      </c>
      <c r="C7" s="2">
        <v>1300001</v>
      </c>
      <c r="D7" s="2" t="s">
        <v>18</v>
      </c>
      <c r="E7" s="4">
        <v>485000</v>
      </c>
      <c r="F7" s="4">
        <v>0</v>
      </c>
      <c r="G7" s="4">
        <v>485000</v>
      </c>
      <c r="H7" s="4">
        <v>513323.84</v>
      </c>
      <c r="I7" s="4">
        <v>5107.82</v>
      </c>
      <c r="J7" s="4">
        <v>0</v>
      </c>
      <c r="K7" s="4">
        <v>508216.02</v>
      </c>
      <c r="L7" s="4">
        <v>460230.79</v>
      </c>
      <c r="M7" s="4">
        <v>47985.23</v>
      </c>
      <c r="N7" s="4">
        <v>23216.02</v>
      </c>
      <c r="O7" s="16">
        <f t="shared" si="0"/>
        <v>1.0478680824742268</v>
      </c>
      <c r="P7" s="16">
        <f t="shared" si="1"/>
        <v>1.0478680824742268</v>
      </c>
      <c r="S7" s="25">
        <f t="shared" si="2"/>
        <v>23216.020000000019</v>
      </c>
    </row>
    <row r="8" spans="1:19" x14ac:dyDescent="0.25">
      <c r="A8" s="2">
        <v>0</v>
      </c>
      <c r="B8" s="2" t="s">
        <v>248</v>
      </c>
      <c r="C8" s="2">
        <v>1300002</v>
      </c>
      <c r="D8" s="2" t="s">
        <v>19</v>
      </c>
      <c r="E8" s="4">
        <v>100000</v>
      </c>
      <c r="F8" s="4">
        <v>0</v>
      </c>
      <c r="G8" s="4">
        <v>100000</v>
      </c>
      <c r="H8" s="4">
        <v>85895.07</v>
      </c>
      <c r="I8" s="4">
        <v>0</v>
      </c>
      <c r="J8" s="4">
        <v>0</v>
      </c>
      <c r="K8" s="4">
        <v>85895.07</v>
      </c>
      <c r="L8" s="4">
        <v>85895.07</v>
      </c>
      <c r="M8" s="4">
        <v>0</v>
      </c>
      <c r="N8" s="4">
        <v>-14104.93</v>
      </c>
      <c r="O8" s="16">
        <f t="shared" si="0"/>
        <v>0.85895070000000007</v>
      </c>
      <c r="P8" s="16">
        <f t="shared" si="1"/>
        <v>0.85895070000000007</v>
      </c>
      <c r="S8" s="25">
        <f t="shared" si="2"/>
        <v>-14104.929999999993</v>
      </c>
    </row>
    <row r="9" spans="1:19" x14ac:dyDescent="0.25">
      <c r="A9" s="2">
        <v>0</v>
      </c>
      <c r="B9" s="2" t="s">
        <v>249</v>
      </c>
      <c r="C9" s="2">
        <v>2900001</v>
      </c>
      <c r="D9" s="2" t="s">
        <v>20</v>
      </c>
      <c r="E9" s="4">
        <v>450000</v>
      </c>
      <c r="F9" s="4">
        <v>0</v>
      </c>
      <c r="G9" s="4">
        <v>450000</v>
      </c>
      <c r="H9" s="4">
        <v>573835.21</v>
      </c>
      <c r="I9" s="4">
        <v>201993.13</v>
      </c>
      <c r="J9" s="4">
        <v>0</v>
      </c>
      <c r="K9" s="4">
        <v>371842.08</v>
      </c>
      <c r="L9" s="4">
        <v>264382.21999999997</v>
      </c>
      <c r="M9" s="4">
        <v>107459.86</v>
      </c>
      <c r="N9" s="4">
        <v>-78157.919999999998</v>
      </c>
      <c r="O9" s="16">
        <f t="shared" si="0"/>
        <v>0.82631573333333341</v>
      </c>
      <c r="P9" s="16">
        <f t="shared" si="1"/>
        <v>0.82631573333333341</v>
      </c>
      <c r="S9" s="25">
        <f t="shared" si="2"/>
        <v>-78157.919999999984</v>
      </c>
    </row>
    <row r="10" spans="1:19" x14ac:dyDescent="0.25">
      <c r="A10" s="2">
        <v>0</v>
      </c>
      <c r="B10" s="2" t="s">
        <v>250</v>
      </c>
      <c r="C10" s="2">
        <v>3020001</v>
      </c>
      <c r="D10" s="2" t="s">
        <v>21</v>
      </c>
      <c r="E10" s="4">
        <v>1313000</v>
      </c>
      <c r="F10" s="4">
        <v>0</v>
      </c>
      <c r="G10" s="4">
        <v>1313000</v>
      </c>
      <c r="H10" s="4">
        <v>1364397.01</v>
      </c>
      <c r="I10" s="4">
        <v>23498.33</v>
      </c>
      <c r="J10" s="4">
        <v>0</v>
      </c>
      <c r="K10" s="4">
        <v>1340898.68</v>
      </c>
      <c r="L10" s="4">
        <v>1163803.81</v>
      </c>
      <c r="M10" s="4">
        <v>177094.87</v>
      </c>
      <c r="N10" s="4">
        <v>27898.68</v>
      </c>
      <c r="O10" s="16">
        <f t="shared" si="0"/>
        <v>1.0212480426504189</v>
      </c>
      <c r="P10" s="16">
        <f t="shared" si="1"/>
        <v>1.0212480426504189</v>
      </c>
      <c r="S10" s="25">
        <f t="shared" si="2"/>
        <v>27898.679999999935</v>
      </c>
    </row>
    <row r="11" spans="1:19" x14ac:dyDescent="0.25">
      <c r="A11" s="2">
        <v>0</v>
      </c>
      <c r="B11" s="2" t="s">
        <v>250</v>
      </c>
      <c r="C11" s="2">
        <v>3090001</v>
      </c>
      <c r="D11" s="2" t="s">
        <v>22</v>
      </c>
      <c r="E11" s="4">
        <v>25000</v>
      </c>
      <c r="F11" s="4">
        <v>0</v>
      </c>
      <c r="G11" s="4">
        <v>25000</v>
      </c>
      <c r="H11" s="4">
        <v>24008.799999999999</v>
      </c>
      <c r="I11" s="4">
        <v>202.6</v>
      </c>
      <c r="J11" s="4">
        <v>0</v>
      </c>
      <c r="K11" s="4">
        <v>23806.2</v>
      </c>
      <c r="L11" s="4">
        <v>21453.8</v>
      </c>
      <c r="M11" s="4">
        <v>2352.4</v>
      </c>
      <c r="N11" s="4">
        <v>-1193.8</v>
      </c>
      <c r="O11" s="16">
        <f t="shared" si="0"/>
        <v>0.95224799999999998</v>
      </c>
      <c r="P11" s="16">
        <f t="shared" si="1"/>
        <v>0.95224799999999998</v>
      </c>
      <c r="S11" s="25">
        <f t="shared" si="2"/>
        <v>-1193.7999999999993</v>
      </c>
    </row>
    <row r="12" spans="1:19" x14ac:dyDescent="0.25">
      <c r="A12" s="2">
        <v>0</v>
      </c>
      <c r="B12" s="2" t="s">
        <v>250</v>
      </c>
      <c r="C12" s="2">
        <v>3120001</v>
      </c>
      <c r="D12" s="2" t="s">
        <v>23</v>
      </c>
      <c r="E12" s="4">
        <v>23000</v>
      </c>
      <c r="F12" s="4">
        <v>0</v>
      </c>
      <c r="G12" s="4">
        <v>23000</v>
      </c>
      <c r="H12" s="4">
        <v>5134.1499999999996</v>
      </c>
      <c r="I12" s="4">
        <v>0</v>
      </c>
      <c r="J12" s="4">
        <v>0</v>
      </c>
      <c r="K12" s="4">
        <v>5134.1499999999996</v>
      </c>
      <c r="L12" s="4">
        <v>5134.1499999999996</v>
      </c>
      <c r="M12" s="4">
        <v>0</v>
      </c>
      <c r="N12" s="4">
        <v>-17865.849999999999</v>
      </c>
      <c r="O12" s="16">
        <f t="shared" si="0"/>
        <v>0.22322391304347824</v>
      </c>
      <c r="P12" s="16">
        <f t="shared" si="1"/>
        <v>0.22322391304347824</v>
      </c>
      <c r="S12" s="25">
        <f t="shared" si="2"/>
        <v>-17865.849999999999</v>
      </c>
    </row>
    <row r="13" spans="1:19" x14ac:dyDescent="0.25">
      <c r="A13" s="2">
        <v>0</v>
      </c>
      <c r="B13" s="2" t="s">
        <v>250</v>
      </c>
      <c r="C13" s="2">
        <v>3120002</v>
      </c>
      <c r="D13" s="2" t="s">
        <v>24</v>
      </c>
      <c r="E13" s="4">
        <v>195000</v>
      </c>
      <c r="F13" s="4">
        <v>0</v>
      </c>
      <c r="G13" s="4">
        <v>195000</v>
      </c>
      <c r="H13" s="4">
        <v>203207.57</v>
      </c>
      <c r="I13" s="4">
        <v>0</v>
      </c>
      <c r="J13" s="4">
        <v>0</v>
      </c>
      <c r="K13" s="4">
        <v>203207.57</v>
      </c>
      <c r="L13" s="4">
        <v>200832.06</v>
      </c>
      <c r="M13" s="4">
        <v>2375.5100000000002</v>
      </c>
      <c r="N13" s="4">
        <v>8207.57</v>
      </c>
      <c r="O13" s="16">
        <f t="shared" si="0"/>
        <v>1.0420901025641025</v>
      </c>
      <c r="P13" s="16">
        <f t="shared" si="1"/>
        <v>1.0420901025641025</v>
      </c>
      <c r="S13" s="25">
        <f t="shared" si="2"/>
        <v>8207.570000000007</v>
      </c>
    </row>
    <row r="14" spans="1:19" x14ac:dyDescent="0.25">
      <c r="A14" s="2">
        <v>0</v>
      </c>
      <c r="B14" s="2" t="s">
        <v>250</v>
      </c>
      <c r="C14" s="2">
        <v>3120003</v>
      </c>
      <c r="D14" s="2" t="s">
        <v>25</v>
      </c>
      <c r="E14" s="4">
        <v>0</v>
      </c>
      <c r="F14" s="4">
        <v>0</v>
      </c>
      <c r="G14" s="4">
        <v>0</v>
      </c>
      <c r="H14" s="4">
        <v>330</v>
      </c>
      <c r="I14" s="4">
        <v>0</v>
      </c>
      <c r="J14" s="4">
        <v>0</v>
      </c>
      <c r="K14" s="4">
        <v>330</v>
      </c>
      <c r="L14" s="4">
        <v>330</v>
      </c>
      <c r="M14" s="4">
        <v>0</v>
      </c>
      <c r="N14" s="4">
        <v>330</v>
      </c>
      <c r="O14" s="16" t="e">
        <f t="shared" si="0"/>
        <v>#DIV/0!</v>
      </c>
      <c r="P14" s="16" t="e">
        <f t="shared" si="1"/>
        <v>#DIV/0!</v>
      </c>
      <c r="S14" s="25"/>
    </row>
    <row r="15" spans="1:19" x14ac:dyDescent="0.25">
      <c r="A15" s="2">
        <v>0</v>
      </c>
      <c r="B15" s="2" t="s">
        <v>250</v>
      </c>
      <c r="C15" s="2">
        <v>3130001</v>
      </c>
      <c r="D15" s="2" t="s">
        <v>26</v>
      </c>
      <c r="E15" s="4">
        <v>1500</v>
      </c>
      <c r="F15" s="4">
        <v>0</v>
      </c>
      <c r="G15" s="4">
        <v>1500</v>
      </c>
      <c r="H15" s="4">
        <v>10170</v>
      </c>
      <c r="I15" s="4">
        <v>4015</v>
      </c>
      <c r="J15" s="4">
        <v>0</v>
      </c>
      <c r="K15" s="4">
        <v>6155</v>
      </c>
      <c r="L15" s="4">
        <v>5805</v>
      </c>
      <c r="M15" s="4">
        <v>350</v>
      </c>
      <c r="N15" s="4">
        <v>4655</v>
      </c>
      <c r="O15" s="16">
        <f t="shared" si="0"/>
        <v>4.1033333333333335</v>
      </c>
      <c r="P15" s="16">
        <f t="shared" si="1"/>
        <v>4.1033333333333335</v>
      </c>
      <c r="S15" s="25">
        <f t="shared" si="2"/>
        <v>4655</v>
      </c>
    </row>
    <row r="16" spans="1:19" x14ac:dyDescent="0.25">
      <c r="A16" s="2">
        <v>0</v>
      </c>
      <c r="B16" s="2" t="s">
        <v>250</v>
      </c>
      <c r="C16" s="2">
        <v>3130002</v>
      </c>
      <c r="D16" s="2" t="s">
        <v>27</v>
      </c>
      <c r="E16" s="4">
        <v>16000</v>
      </c>
      <c r="F16" s="4">
        <v>0</v>
      </c>
      <c r="G16" s="4">
        <v>16000</v>
      </c>
      <c r="H16" s="4">
        <v>9309.7999999999993</v>
      </c>
      <c r="I16" s="4">
        <v>0</v>
      </c>
      <c r="J16" s="4">
        <v>0</v>
      </c>
      <c r="K16" s="4">
        <v>9309.7999999999993</v>
      </c>
      <c r="L16" s="4">
        <v>9309.7999999999993</v>
      </c>
      <c r="M16" s="4">
        <v>0</v>
      </c>
      <c r="N16" s="4">
        <v>-6690.2</v>
      </c>
      <c r="O16" s="16">
        <f t="shared" si="0"/>
        <v>0.58186249999999995</v>
      </c>
      <c r="P16" s="16">
        <f t="shared" si="1"/>
        <v>0.58186249999999995</v>
      </c>
      <c r="Q16" s="21"/>
      <c r="S16" s="25">
        <f t="shared" si="2"/>
        <v>-6690.2000000000007</v>
      </c>
    </row>
    <row r="17" spans="1:19" x14ac:dyDescent="0.25">
      <c r="A17" s="2">
        <v>0</v>
      </c>
      <c r="B17" s="2" t="s">
        <v>250</v>
      </c>
      <c r="C17" s="2">
        <v>3130003</v>
      </c>
      <c r="D17" s="2" t="s">
        <v>28</v>
      </c>
      <c r="E17" s="4">
        <v>0</v>
      </c>
      <c r="F17" s="4">
        <v>0</v>
      </c>
      <c r="G17" s="4">
        <v>0</v>
      </c>
      <c r="H17" s="4">
        <v>8094</v>
      </c>
      <c r="I17" s="4">
        <v>0</v>
      </c>
      <c r="J17" s="4">
        <v>0</v>
      </c>
      <c r="K17" s="4">
        <v>8094</v>
      </c>
      <c r="L17" s="4">
        <v>8094</v>
      </c>
      <c r="M17" s="4">
        <v>0</v>
      </c>
      <c r="N17" s="4">
        <v>8094</v>
      </c>
      <c r="O17" s="16" t="e">
        <f t="shared" si="0"/>
        <v>#DIV/0!</v>
      </c>
      <c r="P17" s="16" t="e">
        <f t="shared" si="1"/>
        <v>#DIV/0!</v>
      </c>
      <c r="S17" s="25">
        <f t="shared" si="2"/>
        <v>8094</v>
      </c>
    </row>
    <row r="18" spans="1:19" x14ac:dyDescent="0.25">
      <c r="A18" s="2">
        <v>0</v>
      </c>
      <c r="B18" s="2" t="s">
        <v>250</v>
      </c>
      <c r="C18" s="2">
        <v>3130004</v>
      </c>
      <c r="D18" s="2" t="s">
        <v>29</v>
      </c>
      <c r="E18" s="4">
        <v>0</v>
      </c>
      <c r="F18" s="4">
        <v>0</v>
      </c>
      <c r="G18" s="4">
        <v>0</v>
      </c>
      <c r="H18" s="4">
        <v>107136</v>
      </c>
      <c r="I18" s="4">
        <v>0</v>
      </c>
      <c r="J18" s="4">
        <v>0</v>
      </c>
      <c r="K18" s="4">
        <v>107136</v>
      </c>
      <c r="L18" s="4">
        <v>106600.5</v>
      </c>
      <c r="M18" s="4">
        <v>535.5</v>
      </c>
      <c r="N18" s="4">
        <v>107136</v>
      </c>
      <c r="O18" s="16" t="e">
        <f t="shared" si="0"/>
        <v>#DIV/0!</v>
      </c>
      <c r="P18" s="16" t="e">
        <f t="shared" si="1"/>
        <v>#DIV/0!</v>
      </c>
      <c r="Q18" s="23">
        <f>(K16+K18+K19)-(E16+E19+E70)</f>
        <v>19293.460000000021</v>
      </c>
      <c r="R18" t="s">
        <v>306</v>
      </c>
      <c r="S18" s="25"/>
    </row>
    <row r="19" spans="1:19" x14ac:dyDescent="0.25">
      <c r="A19" s="2">
        <v>0</v>
      </c>
      <c r="B19" s="2" t="s">
        <v>250</v>
      </c>
      <c r="C19" s="2">
        <v>3130005</v>
      </c>
      <c r="D19" s="2" t="s">
        <v>30</v>
      </c>
      <c r="E19" s="4">
        <v>95000</v>
      </c>
      <c r="F19" s="4">
        <v>0</v>
      </c>
      <c r="G19" s="4">
        <v>95000</v>
      </c>
      <c r="H19" s="4">
        <v>38847.660000000003</v>
      </c>
      <c r="I19" s="4">
        <v>0</v>
      </c>
      <c r="J19" s="4">
        <v>0</v>
      </c>
      <c r="K19" s="4">
        <v>38847.660000000003</v>
      </c>
      <c r="L19" s="4">
        <v>37284.660000000003</v>
      </c>
      <c r="M19" s="4">
        <v>1563</v>
      </c>
      <c r="N19" s="4">
        <v>-56152.34</v>
      </c>
      <c r="O19" s="16">
        <f t="shared" si="0"/>
        <v>0.40892273684210528</v>
      </c>
      <c r="P19" s="16">
        <f t="shared" si="1"/>
        <v>0.40892273684210528</v>
      </c>
      <c r="S19" s="25">
        <f t="shared" si="2"/>
        <v>-56152.34</v>
      </c>
    </row>
    <row r="20" spans="1:19" x14ac:dyDescent="0.25">
      <c r="A20" s="2">
        <v>0</v>
      </c>
      <c r="B20" s="2" t="s">
        <v>250</v>
      </c>
      <c r="C20" s="2">
        <v>3190001</v>
      </c>
      <c r="D20" s="2" t="s">
        <v>31</v>
      </c>
      <c r="E20" s="4">
        <v>1000</v>
      </c>
      <c r="F20" s="4">
        <v>0</v>
      </c>
      <c r="G20" s="4">
        <v>1000</v>
      </c>
      <c r="H20" s="4">
        <v>2980.77</v>
      </c>
      <c r="I20" s="4">
        <v>0</v>
      </c>
      <c r="J20" s="4">
        <v>0</v>
      </c>
      <c r="K20" s="4">
        <v>2980.77</v>
      </c>
      <c r="L20" s="4">
        <v>2977.5</v>
      </c>
      <c r="M20" s="4">
        <v>3.27</v>
      </c>
      <c r="N20" s="4">
        <v>1980.77</v>
      </c>
      <c r="O20" s="16">
        <f t="shared" si="0"/>
        <v>2.9807700000000001</v>
      </c>
      <c r="P20" s="16">
        <f t="shared" si="1"/>
        <v>2.9807700000000001</v>
      </c>
      <c r="S20" s="25">
        <f t="shared" si="2"/>
        <v>1980.77</v>
      </c>
    </row>
    <row r="21" spans="1:19" x14ac:dyDescent="0.25">
      <c r="A21" s="2">
        <v>0</v>
      </c>
      <c r="B21" s="2" t="s">
        <v>250</v>
      </c>
      <c r="C21" s="2">
        <v>3190002</v>
      </c>
      <c r="D21" s="2" t="s">
        <v>32</v>
      </c>
      <c r="E21" s="4">
        <v>30000</v>
      </c>
      <c r="F21" s="4">
        <v>0</v>
      </c>
      <c r="G21" s="4">
        <v>30000</v>
      </c>
      <c r="H21" s="4">
        <v>39366.54</v>
      </c>
      <c r="I21" s="4">
        <v>0</v>
      </c>
      <c r="J21" s="4">
        <v>0</v>
      </c>
      <c r="K21" s="4">
        <v>39366.54</v>
      </c>
      <c r="L21" s="4">
        <v>34896.54</v>
      </c>
      <c r="M21" s="4">
        <v>4470</v>
      </c>
      <c r="N21" s="4">
        <v>9366.5400000000009</v>
      </c>
      <c r="O21" s="16">
        <f t="shared" si="0"/>
        <v>1.3122180000000001</v>
      </c>
      <c r="P21" s="16">
        <f t="shared" si="1"/>
        <v>1.3122180000000001</v>
      </c>
      <c r="Q21" s="21">
        <f>K21-E21</f>
        <v>9366.5400000000009</v>
      </c>
      <c r="S21" s="25">
        <f t="shared" si="2"/>
        <v>9366.5400000000009</v>
      </c>
    </row>
    <row r="22" spans="1:19" x14ac:dyDescent="0.25">
      <c r="A22" s="2">
        <v>0</v>
      </c>
      <c r="B22" s="2" t="s">
        <v>250</v>
      </c>
      <c r="C22" s="2">
        <v>3190003</v>
      </c>
      <c r="D22" s="2" t="s">
        <v>33</v>
      </c>
      <c r="E22" s="4">
        <v>2500</v>
      </c>
      <c r="F22" s="4">
        <v>0</v>
      </c>
      <c r="G22" s="4">
        <v>2500</v>
      </c>
      <c r="H22" s="4">
        <v>1660</v>
      </c>
      <c r="I22" s="4">
        <v>0</v>
      </c>
      <c r="J22" s="4">
        <v>0</v>
      </c>
      <c r="K22" s="4">
        <v>1660</v>
      </c>
      <c r="L22" s="4">
        <v>1660</v>
      </c>
      <c r="M22" s="4">
        <v>0</v>
      </c>
      <c r="N22" s="4">
        <v>-840</v>
      </c>
      <c r="O22" s="16">
        <f t="shared" si="0"/>
        <v>0.66400000000000003</v>
      </c>
      <c r="P22" s="16">
        <f t="shared" si="1"/>
        <v>0.66400000000000003</v>
      </c>
      <c r="S22" s="25"/>
    </row>
    <row r="23" spans="1:19" x14ac:dyDescent="0.25">
      <c r="A23" s="2">
        <v>0</v>
      </c>
      <c r="B23" s="2" t="s">
        <v>250</v>
      </c>
      <c r="C23" s="2">
        <v>3190004</v>
      </c>
      <c r="D23" s="2" t="s">
        <v>34</v>
      </c>
      <c r="E23" s="4">
        <v>48000</v>
      </c>
      <c r="F23" s="4">
        <v>0</v>
      </c>
      <c r="G23" s="4">
        <v>48000</v>
      </c>
      <c r="H23" s="4">
        <v>48091.15</v>
      </c>
      <c r="I23" s="4">
        <v>0</v>
      </c>
      <c r="J23" s="4">
        <v>0</v>
      </c>
      <c r="K23" s="4">
        <v>48091.15</v>
      </c>
      <c r="L23" s="4">
        <v>42853.15</v>
      </c>
      <c r="M23" s="4">
        <v>5238</v>
      </c>
      <c r="N23" s="4">
        <v>91.15</v>
      </c>
      <c r="O23" s="16">
        <f t="shared" si="0"/>
        <v>1.0018989583333333</v>
      </c>
      <c r="P23" s="16">
        <f t="shared" si="1"/>
        <v>1.0018989583333333</v>
      </c>
      <c r="S23" s="25"/>
    </row>
    <row r="24" spans="1:19" x14ac:dyDescent="0.25">
      <c r="A24" s="2">
        <v>0</v>
      </c>
      <c r="B24" s="2" t="s">
        <v>250</v>
      </c>
      <c r="C24" s="2">
        <v>3190005</v>
      </c>
      <c r="D24" s="2" t="s">
        <v>35</v>
      </c>
      <c r="E24" s="4">
        <v>0</v>
      </c>
      <c r="F24" s="4">
        <v>0</v>
      </c>
      <c r="G24" s="4">
        <v>0</v>
      </c>
      <c r="H24" s="4">
        <v>620</v>
      </c>
      <c r="I24" s="4">
        <v>0</v>
      </c>
      <c r="J24" s="4">
        <v>0</v>
      </c>
      <c r="K24" s="4">
        <v>620</v>
      </c>
      <c r="L24" s="4">
        <v>620</v>
      </c>
      <c r="M24" s="4">
        <v>0</v>
      </c>
      <c r="N24" s="4">
        <v>620</v>
      </c>
      <c r="O24" s="16" t="e">
        <f t="shared" si="0"/>
        <v>#DIV/0!</v>
      </c>
      <c r="P24" s="16" t="e">
        <f t="shared" si="1"/>
        <v>#DIV/0!</v>
      </c>
      <c r="S24" s="25"/>
    </row>
    <row r="25" spans="1:19" x14ac:dyDescent="0.25">
      <c r="A25" s="2">
        <v>0</v>
      </c>
      <c r="B25" s="2" t="s">
        <v>250</v>
      </c>
      <c r="C25" s="2">
        <v>3210001</v>
      </c>
      <c r="D25" s="2" t="s">
        <v>36</v>
      </c>
      <c r="E25" s="4">
        <v>40000</v>
      </c>
      <c r="F25" s="4">
        <v>0</v>
      </c>
      <c r="G25" s="4">
        <v>40000</v>
      </c>
      <c r="H25" s="4">
        <v>49611.32</v>
      </c>
      <c r="I25" s="4">
        <v>662</v>
      </c>
      <c r="J25" s="4">
        <v>0</v>
      </c>
      <c r="K25" s="4">
        <v>48949.32</v>
      </c>
      <c r="L25" s="4">
        <v>44971.519999999997</v>
      </c>
      <c r="M25" s="4">
        <v>3977.8</v>
      </c>
      <c r="N25" s="4">
        <v>8949.32</v>
      </c>
      <c r="O25" s="16">
        <f t="shared" si="0"/>
        <v>1.223733</v>
      </c>
      <c r="P25" s="16">
        <f t="shared" si="1"/>
        <v>1.223733</v>
      </c>
      <c r="Q25" s="21">
        <f>K25-E25</f>
        <v>8949.32</v>
      </c>
      <c r="S25" s="25">
        <f t="shared" si="2"/>
        <v>8949.32</v>
      </c>
    </row>
    <row r="26" spans="1:19" x14ac:dyDescent="0.25">
      <c r="A26" s="2">
        <v>0</v>
      </c>
      <c r="B26" s="2" t="s">
        <v>250</v>
      </c>
      <c r="C26" s="2">
        <v>3220001</v>
      </c>
      <c r="D26" s="2" t="s">
        <v>37</v>
      </c>
      <c r="E26" s="4">
        <v>200</v>
      </c>
      <c r="F26" s="4">
        <v>0</v>
      </c>
      <c r="G26" s="4">
        <v>200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-200</v>
      </c>
      <c r="O26" s="16">
        <f t="shared" si="0"/>
        <v>0</v>
      </c>
      <c r="P26" s="16">
        <f t="shared" si="1"/>
        <v>0</v>
      </c>
      <c r="S26" s="25"/>
    </row>
    <row r="27" spans="1:19" x14ac:dyDescent="0.25">
      <c r="A27" s="2">
        <v>0</v>
      </c>
      <c r="B27" s="2" t="s">
        <v>250</v>
      </c>
      <c r="C27" s="2">
        <v>3250001</v>
      </c>
      <c r="D27" s="2" t="s">
        <v>38</v>
      </c>
      <c r="E27" s="4">
        <v>12500</v>
      </c>
      <c r="F27" s="4">
        <v>0</v>
      </c>
      <c r="G27" s="4">
        <v>12500</v>
      </c>
      <c r="H27" s="4">
        <v>14025.05</v>
      </c>
      <c r="I27" s="4">
        <v>106.25</v>
      </c>
      <c r="J27" s="4">
        <v>0</v>
      </c>
      <c r="K27" s="4">
        <v>13918.8</v>
      </c>
      <c r="L27" s="4">
        <v>11399.5</v>
      </c>
      <c r="M27" s="4">
        <v>2519.3000000000002</v>
      </c>
      <c r="N27" s="4">
        <v>1418.8</v>
      </c>
      <c r="O27" s="16">
        <f t="shared" si="0"/>
        <v>1.113504</v>
      </c>
      <c r="P27" s="16">
        <f t="shared" si="1"/>
        <v>1.113504</v>
      </c>
      <c r="Q27" s="21">
        <f>K27-E27</f>
        <v>1418.7999999999993</v>
      </c>
      <c r="S27" s="25">
        <f t="shared" si="2"/>
        <v>1418.7999999999993</v>
      </c>
    </row>
    <row r="28" spans="1:19" x14ac:dyDescent="0.25">
      <c r="A28" s="2">
        <v>0</v>
      </c>
      <c r="B28" s="2" t="s">
        <v>250</v>
      </c>
      <c r="C28" s="2">
        <v>3260001</v>
      </c>
      <c r="D28" s="2" t="s">
        <v>39</v>
      </c>
      <c r="E28" s="4">
        <v>4500</v>
      </c>
      <c r="F28" s="4">
        <v>0</v>
      </c>
      <c r="G28" s="4">
        <v>4500</v>
      </c>
      <c r="H28" s="4">
        <v>3437.2</v>
      </c>
      <c r="I28" s="4">
        <v>53</v>
      </c>
      <c r="J28" s="4">
        <v>0</v>
      </c>
      <c r="K28" s="4">
        <v>3384.2</v>
      </c>
      <c r="L28" s="4">
        <v>3384.2</v>
      </c>
      <c r="M28" s="4">
        <v>0</v>
      </c>
      <c r="N28" s="4">
        <v>-1115.8</v>
      </c>
      <c r="O28" s="16">
        <f t="shared" si="0"/>
        <v>0.7520444444444444</v>
      </c>
      <c r="P28" s="16">
        <f t="shared" si="1"/>
        <v>0.7520444444444444</v>
      </c>
      <c r="S28" s="25"/>
    </row>
    <row r="29" spans="1:19" x14ac:dyDescent="0.25">
      <c r="A29" s="2">
        <v>0</v>
      </c>
      <c r="B29" s="2" t="s">
        <v>250</v>
      </c>
      <c r="C29" s="2">
        <v>3290002</v>
      </c>
      <c r="D29" s="2" t="s">
        <v>40</v>
      </c>
      <c r="E29" s="4">
        <v>100</v>
      </c>
      <c r="F29" s="4">
        <v>0</v>
      </c>
      <c r="G29" s="4">
        <v>100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-100</v>
      </c>
      <c r="O29" s="16">
        <f t="shared" si="0"/>
        <v>0</v>
      </c>
      <c r="P29" s="16">
        <f t="shared" si="1"/>
        <v>0</v>
      </c>
      <c r="S29" s="25"/>
    </row>
    <row r="30" spans="1:19" x14ac:dyDescent="0.25">
      <c r="A30" s="2">
        <v>0</v>
      </c>
      <c r="B30" s="2" t="s">
        <v>250</v>
      </c>
      <c r="C30" s="2">
        <v>3290003</v>
      </c>
      <c r="D30" s="2" t="s">
        <v>41</v>
      </c>
      <c r="E30" s="4">
        <v>25000</v>
      </c>
      <c r="F30" s="4">
        <v>0</v>
      </c>
      <c r="G30" s="4">
        <v>25000</v>
      </c>
      <c r="H30" s="4">
        <v>30132.5</v>
      </c>
      <c r="I30" s="4">
        <v>0</v>
      </c>
      <c r="J30" s="4">
        <v>0</v>
      </c>
      <c r="K30" s="4">
        <v>30132.5</v>
      </c>
      <c r="L30" s="4">
        <v>23152.5</v>
      </c>
      <c r="M30" s="4">
        <v>6980</v>
      </c>
      <c r="N30" s="4">
        <v>5132.5</v>
      </c>
      <c r="O30" s="16">
        <f t="shared" si="0"/>
        <v>1.2053</v>
      </c>
      <c r="P30" s="16">
        <f t="shared" si="1"/>
        <v>1.2053</v>
      </c>
      <c r="Q30" s="21">
        <f>K30-E30</f>
        <v>5132.5</v>
      </c>
      <c r="S30" s="25">
        <f t="shared" si="2"/>
        <v>5132.5</v>
      </c>
    </row>
    <row r="31" spans="1:19" x14ac:dyDescent="0.25">
      <c r="A31" s="2">
        <v>0</v>
      </c>
      <c r="B31" s="2" t="s">
        <v>250</v>
      </c>
      <c r="C31" s="2">
        <v>3300001</v>
      </c>
      <c r="D31" s="2" t="s">
        <v>42</v>
      </c>
      <c r="E31" s="4">
        <v>7500</v>
      </c>
      <c r="F31" s="4">
        <v>0</v>
      </c>
      <c r="G31" s="4">
        <v>7500</v>
      </c>
      <c r="H31" s="4">
        <v>12683.4</v>
      </c>
      <c r="I31" s="4">
        <v>0</v>
      </c>
      <c r="J31" s="4">
        <v>0</v>
      </c>
      <c r="K31" s="4">
        <v>12683.4</v>
      </c>
      <c r="L31" s="4">
        <v>12683.4</v>
      </c>
      <c r="M31" s="4">
        <v>0</v>
      </c>
      <c r="N31" s="4">
        <v>5183.3999999999996</v>
      </c>
      <c r="O31" s="16">
        <f t="shared" si="0"/>
        <v>1.69112</v>
      </c>
      <c r="P31" s="16">
        <f t="shared" si="1"/>
        <v>1.69112</v>
      </c>
      <c r="Q31" s="21">
        <f>K31-E31</f>
        <v>5183.3999999999996</v>
      </c>
      <c r="S31" s="25">
        <f t="shared" si="2"/>
        <v>5183.3999999999996</v>
      </c>
    </row>
    <row r="32" spans="1:19" x14ac:dyDescent="0.25">
      <c r="A32" s="2">
        <v>0</v>
      </c>
      <c r="B32" s="2" t="s">
        <v>250</v>
      </c>
      <c r="C32" s="2">
        <v>3310001</v>
      </c>
      <c r="D32" s="2" t="s">
        <v>43</v>
      </c>
      <c r="E32" s="4">
        <v>81000</v>
      </c>
      <c r="F32" s="4">
        <v>0</v>
      </c>
      <c r="G32" s="4">
        <v>81000</v>
      </c>
      <c r="H32" s="4">
        <v>82450</v>
      </c>
      <c r="I32" s="4">
        <v>2125</v>
      </c>
      <c r="J32" s="4">
        <v>0</v>
      </c>
      <c r="K32" s="4">
        <v>80325</v>
      </c>
      <c r="L32" s="4">
        <v>73125</v>
      </c>
      <c r="M32" s="4">
        <v>7200</v>
      </c>
      <c r="N32" s="4">
        <v>-675</v>
      </c>
      <c r="O32" s="16">
        <f t="shared" si="0"/>
        <v>0.9916666666666667</v>
      </c>
      <c r="P32" s="16">
        <f t="shared" si="1"/>
        <v>0.9916666666666667</v>
      </c>
      <c r="S32" s="25"/>
    </row>
    <row r="33" spans="1:19" x14ac:dyDescent="0.25">
      <c r="A33" s="2">
        <v>0</v>
      </c>
      <c r="B33" s="2" t="s">
        <v>250</v>
      </c>
      <c r="C33" s="2">
        <v>3320001</v>
      </c>
      <c r="D33" s="2" t="s">
        <v>44</v>
      </c>
      <c r="E33" s="4">
        <v>170000</v>
      </c>
      <c r="F33" s="4">
        <v>0</v>
      </c>
      <c r="G33" s="4">
        <v>170000</v>
      </c>
      <c r="H33" s="4">
        <v>52442.63</v>
      </c>
      <c r="I33" s="4">
        <v>0</v>
      </c>
      <c r="J33" s="4">
        <v>0</v>
      </c>
      <c r="K33" s="4">
        <v>52442.63</v>
      </c>
      <c r="L33" s="4">
        <v>52442.63</v>
      </c>
      <c r="M33" s="4">
        <v>0</v>
      </c>
      <c r="N33" s="4">
        <v>-117557.37</v>
      </c>
      <c r="O33" s="16">
        <f t="shared" si="0"/>
        <v>0.30848605882352942</v>
      </c>
      <c r="P33" s="16">
        <f t="shared" si="1"/>
        <v>0.30848605882352942</v>
      </c>
      <c r="Q33" s="22">
        <f>K33-E33</f>
        <v>-117557.37</v>
      </c>
      <c r="S33" s="25">
        <f t="shared" si="2"/>
        <v>-117557.37</v>
      </c>
    </row>
    <row r="34" spans="1:19" x14ac:dyDescent="0.25">
      <c r="A34" s="2">
        <v>0</v>
      </c>
      <c r="B34" s="2" t="s">
        <v>250</v>
      </c>
      <c r="C34" s="2">
        <v>3320002</v>
      </c>
      <c r="D34" s="2" t="s">
        <v>45</v>
      </c>
      <c r="E34" s="4">
        <v>52000</v>
      </c>
      <c r="F34" s="4">
        <v>0</v>
      </c>
      <c r="G34" s="4">
        <v>52000</v>
      </c>
      <c r="H34" s="4">
        <v>38741.71</v>
      </c>
      <c r="I34" s="4">
        <v>0</v>
      </c>
      <c r="J34" s="4">
        <v>0</v>
      </c>
      <c r="K34" s="4">
        <v>38741.71</v>
      </c>
      <c r="L34" s="4">
        <v>38741.71</v>
      </c>
      <c r="M34" s="4">
        <v>0</v>
      </c>
      <c r="N34" s="4">
        <v>-13258.29</v>
      </c>
      <c r="O34" s="16">
        <f t="shared" si="0"/>
        <v>0.74503288461538464</v>
      </c>
      <c r="P34" s="16">
        <f t="shared" si="1"/>
        <v>0.74503288461538464</v>
      </c>
      <c r="Q34" s="22">
        <f>K34-E34</f>
        <v>-13258.29</v>
      </c>
      <c r="S34" s="25">
        <f t="shared" si="2"/>
        <v>-13258.29</v>
      </c>
    </row>
    <row r="35" spans="1:19" x14ac:dyDescent="0.25">
      <c r="A35" s="2">
        <v>0</v>
      </c>
      <c r="B35" s="2" t="s">
        <v>250</v>
      </c>
      <c r="C35" s="2">
        <v>3320010</v>
      </c>
      <c r="D35" s="2" t="s">
        <v>46</v>
      </c>
      <c r="E35" s="4">
        <v>0</v>
      </c>
      <c r="F35" s="4">
        <v>0</v>
      </c>
      <c r="G35" s="4">
        <v>0</v>
      </c>
      <c r="H35" s="4">
        <v>371066.13</v>
      </c>
      <c r="I35" s="4">
        <v>0</v>
      </c>
      <c r="J35" s="4">
        <v>0</v>
      </c>
      <c r="K35" s="4">
        <v>371066.13</v>
      </c>
      <c r="L35" s="4">
        <v>355769.33</v>
      </c>
      <c r="M35" s="4">
        <v>15296.8</v>
      </c>
      <c r="N35" s="4">
        <v>371066.13</v>
      </c>
      <c r="O35" s="16" t="e">
        <f t="shared" si="0"/>
        <v>#DIV/0!</v>
      </c>
      <c r="P35" s="16" t="e">
        <f t="shared" si="1"/>
        <v>#DIV/0!</v>
      </c>
      <c r="Q35" s="23">
        <f>K35</f>
        <v>371066.13</v>
      </c>
      <c r="S35" s="25">
        <f t="shared" si="2"/>
        <v>371066.13</v>
      </c>
    </row>
    <row r="36" spans="1:19" x14ac:dyDescent="0.25">
      <c r="A36" s="2">
        <v>0</v>
      </c>
      <c r="B36" s="2" t="s">
        <v>250</v>
      </c>
      <c r="C36" s="2">
        <v>3330001</v>
      </c>
      <c r="D36" s="2" t="s">
        <v>47</v>
      </c>
      <c r="E36" s="4">
        <v>7000</v>
      </c>
      <c r="F36" s="4">
        <v>0</v>
      </c>
      <c r="G36" s="4">
        <v>7000</v>
      </c>
      <c r="H36" s="4">
        <v>6623.72</v>
      </c>
      <c r="I36" s="4">
        <v>0</v>
      </c>
      <c r="J36" s="4">
        <v>0</v>
      </c>
      <c r="K36" s="4">
        <v>6623.72</v>
      </c>
      <c r="L36" s="4">
        <v>6623.72</v>
      </c>
      <c r="M36" s="4">
        <v>0</v>
      </c>
      <c r="N36" s="4">
        <v>-376.28</v>
      </c>
      <c r="O36" s="16">
        <f t="shared" si="0"/>
        <v>0.94624571428571436</v>
      </c>
      <c r="P36" s="16">
        <f t="shared" si="1"/>
        <v>0.94624571428571436</v>
      </c>
      <c r="S36" s="25"/>
    </row>
    <row r="37" spans="1:19" x14ac:dyDescent="0.25">
      <c r="A37" s="2">
        <v>0</v>
      </c>
      <c r="B37" s="2" t="s">
        <v>250</v>
      </c>
      <c r="C37" s="2">
        <v>3330002</v>
      </c>
      <c r="D37" s="2" t="s">
        <v>48</v>
      </c>
      <c r="E37" s="4">
        <v>7000</v>
      </c>
      <c r="F37" s="4">
        <v>0</v>
      </c>
      <c r="G37" s="4">
        <v>7000</v>
      </c>
      <c r="H37" s="4">
        <v>7627.39</v>
      </c>
      <c r="I37" s="4">
        <v>0</v>
      </c>
      <c r="J37" s="4">
        <v>0</v>
      </c>
      <c r="K37" s="4">
        <v>7627.39</v>
      </c>
      <c r="L37" s="4">
        <v>7627.39</v>
      </c>
      <c r="M37" s="4">
        <v>0</v>
      </c>
      <c r="N37" s="4">
        <v>627.39</v>
      </c>
      <c r="O37" s="16">
        <f t="shared" si="0"/>
        <v>1.0896271428571429</v>
      </c>
      <c r="P37" s="16">
        <f t="shared" si="1"/>
        <v>1.0896271428571429</v>
      </c>
      <c r="S37" s="25"/>
    </row>
    <row r="38" spans="1:19" x14ac:dyDescent="0.25">
      <c r="A38" s="2">
        <v>0</v>
      </c>
      <c r="B38" s="2" t="s">
        <v>250</v>
      </c>
      <c r="C38" s="2">
        <v>3330003</v>
      </c>
      <c r="D38" s="2" t="s">
        <v>49</v>
      </c>
      <c r="E38" s="4">
        <v>7000</v>
      </c>
      <c r="F38" s="4">
        <v>0</v>
      </c>
      <c r="G38" s="4">
        <v>7000</v>
      </c>
      <c r="H38" s="4">
        <v>18982.099999999999</v>
      </c>
      <c r="I38" s="4">
        <v>0</v>
      </c>
      <c r="J38" s="4">
        <v>0</v>
      </c>
      <c r="K38" s="4">
        <v>18982.099999999999</v>
      </c>
      <c r="L38" s="4">
        <v>18982.099999999999</v>
      </c>
      <c r="M38" s="4">
        <v>0</v>
      </c>
      <c r="N38" s="4">
        <v>11982.1</v>
      </c>
      <c r="O38" s="16">
        <f t="shared" si="0"/>
        <v>2.711728571428571</v>
      </c>
      <c r="P38" s="16">
        <f t="shared" si="1"/>
        <v>2.711728571428571</v>
      </c>
      <c r="Q38" s="21">
        <f>K38-E38</f>
        <v>11982.099999999999</v>
      </c>
      <c r="S38" s="25">
        <f t="shared" si="2"/>
        <v>11982.099999999999</v>
      </c>
    </row>
    <row r="39" spans="1:19" x14ac:dyDescent="0.25">
      <c r="A39" s="2">
        <v>0</v>
      </c>
      <c r="B39" s="2" t="s">
        <v>250</v>
      </c>
      <c r="C39" s="2">
        <v>3340001</v>
      </c>
      <c r="D39" s="2" t="s">
        <v>50</v>
      </c>
      <c r="E39" s="4">
        <v>500</v>
      </c>
      <c r="F39" s="4">
        <v>0</v>
      </c>
      <c r="G39" s="4">
        <v>500</v>
      </c>
      <c r="H39" s="4">
        <v>37.5</v>
      </c>
      <c r="I39" s="4">
        <v>0</v>
      </c>
      <c r="J39" s="4">
        <v>0</v>
      </c>
      <c r="K39" s="4">
        <v>37.5</v>
      </c>
      <c r="L39" s="4">
        <v>37.5</v>
      </c>
      <c r="M39" s="4">
        <v>0</v>
      </c>
      <c r="N39" s="4">
        <v>-462.5</v>
      </c>
      <c r="O39" s="16">
        <f t="shared" si="0"/>
        <v>7.4999999999999997E-2</v>
      </c>
      <c r="P39" s="16">
        <f t="shared" si="1"/>
        <v>7.4999999999999997E-2</v>
      </c>
      <c r="S39" s="25"/>
    </row>
    <row r="40" spans="1:19" x14ac:dyDescent="0.25">
      <c r="A40" s="2">
        <v>0</v>
      </c>
      <c r="B40" s="2" t="s">
        <v>250</v>
      </c>
      <c r="C40" s="2">
        <v>3350001</v>
      </c>
      <c r="D40" s="2" t="s">
        <v>51</v>
      </c>
      <c r="E40" s="4">
        <v>36000</v>
      </c>
      <c r="F40" s="4">
        <v>0</v>
      </c>
      <c r="G40" s="4">
        <v>36000</v>
      </c>
      <c r="H40" s="4">
        <v>0</v>
      </c>
      <c r="I40" s="4">
        <v>101.81</v>
      </c>
      <c r="J40" s="4">
        <v>0</v>
      </c>
      <c r="K40" s="4">
        <v>-101.81</v>
      </c>
      <c r="L40" s="4">
        <v>-101.81</v>
      </c>
      <c r="M40" s="4">
        <v>0</v>
      </c>
      <c r="N40" s="4">
        <v>-36101.81</v>
      </c>
      <c r="O40" s="16">
        <f t="shared" si="0"/>
        <v>-2.8280555555555554E-3</v>
      </c>
      <c r="P40" s="16">
        <f t="shared" si="1"/>
        <v>-2.8280555555555554E-3</v>
      </c>
      <c r="Q40" s="24"/>
      <c r="R40" s="28" t="s">
        <v>309</v>
      </c>
      <c r="S40" s="25"/>
    </row>
    <row r="41" spans="1:19" x14ac:dyDescent="0.25">
      <c r="A41" s="2">
        <v>0</v>
      </c>
      <c r="B41" s="2" t="s">
        <v>250</v>
      </c>
      <c r="C41" s="2">
        <v>3350002</v>
      </c>
      <c r="D41" s="2" t="s">
        <v>52</v>
      </c>
      <c r="E41" s="4">
        <v>5000</v>
      </c>
      <c r="F41" s="4">
        <v>0</v>
      </c>
      <c r="G41" s="4">
        <v>5000</v>
      </c>
      <c r="H41" s="4">
        <v>3316.96</v>
      </c>
      <c r="I41" s="4">
        <v>0</v>
      </c>
      <c r="J41" s="4">
        <v>0</v>
      </c>
      <c r="K41" s="4">
        <v>3316.96</v>
      </c>
      <c r="L41" s="4">
        <v>3316.96</v>
      </c>
      <c r="M41" s="4">
        <v>0</v>
      </c>
      <c r="N41" s="4">
        <v>-1683.04</v>
      </c>
      <c r="O41" s="16">
        <f t="shared" si="0"/>
        <v>0.66339199999999998</v>
      </c>
      <c r="P41" s="16">
        <f t="shared" si="1"/>
        <v>0.66339199999999998</v>
      </c>
      <c r="S41" s="25">
        <f t="shared" si="2"/>
        <v>-1683.04</v>
      </c>
    </row>
    <row r="42" spans="1:19" x14ac:dyDescent="0.25">
      <c r="A42" s="2">
        <v>0</v>
      </c>
      <c r="B42" s="2" t="s">
        <v>250</v>
      </c>
      <c r="C42" s="2">
        <v>3380001</v>
      </c>
      <c r="D42" s="2" t="s">
        <v>53</v>
      </c>
      <c r="E42" s="4">
        <v>60000</v>
      </c>
      <c r="F42" s="4">
        <v>0</v>
      </c>
      <c r="G42" s="4">
        <v>60000</v>
      </c>
      <c r="H42" s="4">
        <v>42956.21</v>
      </c>
      <c r="I42" s="4">
        <v>0</v>
      </c>
      <c r="J42" s="4">
        <v>0</v>
      </c>
      <c r="K42" s="4">
        <v>42956.21</v>
      </c>
      <c r="L42" s="4">
        <v>42956.21</v>
      </c>
      <c r="M42" s="4">
        <v>0</v>
      </c>
      <c r="N42" s="4">
        <v>-17043.79</v>
      </c>
      <c r="O42" s="16">
        <f t="shared" si="0"/>
        <v>0.71593683333333336</v>
      </c>
      <c r="P42" s="16">
        <f t="shared" si="1"/>
        <v>0.71593683333333336</v>
      </c>
      <c r="S42" s="25">
        <f t="shared" si="2"/>
        <v>-17043.79</v>
      </c>
    </row>
    <row r="43" spans="1:19" x14ac:dyDescent="0.25">
      <c r="A43" s="2">
        <v>0</v>
      </c>
      <c r="B43" s="2" t="s">
        <v>250</v>
      </c>
      <c r="C43" s="2">
        <v>3390001</v>
      </c>
      <c r="D43" s="2" t="s">
        <v>54</v>
      </c>
      <c r="E43" s="4">
        <v>1800</v>
      </c>
      <c r="F43" s="4">
        <v>0</v>
      </c>
      <c r="G43" s="4">
        <v>1800</v>
      </c>
      <c r="H43" s="4">
        <v>2797</v>
      </c>
      <c r="I43" s="4">
        <v>300</v>
      </c>
      <c r="J43" s="4">
        <v>0</v>
      </c>
      <c r="K43" s="4">
        <v>2497</v>
      </c>
      <c r="L43" s="4">
        <v>2050</v>
      </c>
      <c r="M43" s="4">
        <v>447</v>
      </c>
      <c r="N43" s="4">
        <v>697</v>
      </c>
      <c r="O43" s="16">
        <f t="shared" si="0"/>
        <v>1.3872222222222221</v>
      </c>
      <c r="P43" s="16">
        <f t="shared" si="1"/>
        <v>1.3872222222222221</v>
      </c>
      <c r="S43" s="25"/>
    </row>
    <row r="44" spans="1:19" x14ac:dyDescent="0.25">
      <c r="A44" s="2">
        <v>0</v>
      </c>
      <c r="B44" s="2" t="s">
        <v>250</v>
      </c>
      <c r="C44" s="2">
        <v>3390002</v>
      </c>
      <c r="D44" s="2" t="s">
        <v>55</v>
      </c>
      <c r="E44" s="4">
        <v>250</v>
      </c>
      <c r="F44" s="4">
        <v>0</v>
      </c>
      <c r="G44" s="4">
        <v>250</v>
      </c>
      <c r="H44" s="4">
        <v>291</v>
      </c>
      <c r="I44" s="4">
        <v>0</v>
      </c>
      <c r="J44" s="4">
        <v>0</v>
      </c>
      <c r="K44" s="4">
        <v>291</v>
      </c>
      <c r="L44" s="4">
        <v>291</v>
      </c>
      <c r="M44" s="4">
        <v>0</v>
      </c>
      <c r="N44" s="4">
        <v>41</v>
      </c>
      <c r="O44" s="16">
        <f t="shared" si="0"/>
        <v>1.1639999999999999</v>
      </c>
      <c r="P44" s="16">
        <f t="shared" si="1"/>
        <v>1.1639999999999999</v>
      </c>
      <c r="S44" s="25"/>
    </row>
    <row r="45" spans="1:19" x14ac:dyDescent="0.25">
      <c r="A45" s="2">
        <v>0</v>
      </c>
      <c r="B45" s="2" t="s">
        <v>250</v>
      </c>
      <c r="C45" s="2">
        <v>3390003</v>
      </c>
      <c r="D45" s="2" t="s">
        <v>56</v>
      </c>
      <c r="E45" s="4">
        <v>1000</v>
      </c>
      <c r="F45" s="4">
        <v>0</v>
      </c>
      <c r="G45" s="4">
        <v>1000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-1000</v>
      </c>
      <c r="O45" s="16">
        <f t="shared" si="0"/>
        <v>0</v>
      </c>
      <c r="P45" s="16">
        <f t="shared" si="1"/>
        <v>0</v>
      </c>
      <c r="S45" s="25"/>
    </row>
    <row r="46" spans="1:19" x14ac:dyDescent="0.25">
      <c r="A46" s="2">
        <v>0</v>
      </c>
      <c r="B46" s="2" t="s">
        <v>250</v>
      </c>
      <c r="C46" s="2">
        <v>3390004</v>
      </c>
      <c r="D46" s="2" t="s">
        <v>57</v>
      </c>
      <c r="E46" s="4">
        <v>500</v>
      </c>
      <c r="F46" s="4">
        <v>0</v>
      </c>
      <c r="G46" s="4">
        <v>500</v>
      </c>
      <c r="H46" s="4">
        <v>399</v>
      </c>
      <c r="I46" s="4">
        <v>0</v>
      </c>
      <c r="J46" s="4">
        <v>0</v>
      </c>
      <c r="K46" s="4">
        <v>399</v>
      </c>
      <c r="L46" s="4">
        <v>399</v>
      </c>
      <c r="M46" s="4">
        <v>0</v>
      </c>
      <c r="N46" s="4">
        <v>-101</v>
      </c>
      <c r="O46" s="16">
        <f t="shared" si="0"/>
        <v>0.79800000000000004</v>
      </c>
      <c r="P46" s="16">
        <f t="shared" si="1"/>
        <v>0.79800000000000004</v>
      </c>
      <c r="S46" s="25"/>
    </row>
    <row r="47" spans="1:19" x14ac:dyDescent="0.25">
      <c r="A47" s="2">
        <v>0</v>
      </c>
      <c r="B47" s="2" t="s">
        <v>250</v>
      </c>
      <c r="C47" s="2">
        <v>3390005</v>
      </c>
      <c r="D47" s="2" t="s">
        <v>58</v>
      </c>
      <c r="E47" s="4">
        <v>3500</v>
      </c>
      <c r="F47" s="4">
        <v>0</v>
      </c>
      <c r="G47" s="4">
        <v>3500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-3500</v>
      </c>
      <c r="O47" s="16">
        <f t="shared" si="0"/>
        <v>0</v>
      </c>
      <c r="P47" s="16">
        <f t="shared" si="1"/>
        <v>0</v>
      </c>
      <c r="S47" s="25"/>
    </row>
    <row r="48" spans="1:19" x14ac:dyDescent="0.25">
      <c r="A48" s="2">
        <v>0</v>
      </c>
      <c r="B48" s="2" t="s">
        <v>250</v>
      </c>
      <c r="C48" s="2">
        <v>3390006</v>
      </c>
      <c r="D48" s="2" t="s">
        <v>59</v>
      </c>
      <c r="E48" s="4">
        <v>62000</v>
      </c>
      <c r="F48" s="4">
        <v>0</v>
      </c>
      <c r="G48" s="4">
        <v>62000</v>
      </c>
      <c r="H48" s="4">
        <v>55402.18</v>
      </c>
      <c r="I48" s="4">
        <v>315.83999999999997</v>
      </c>
      <c r="J48" s="4">
        <v>0</v>
      </c>
      <c r="K48" s="4">
        <v>55086.34</v>
      </c>
      <c r="L48" s="4">
        <v>52222.31</v>
      </c>
      <c r="M48" s="4">
        <v>2864.03</v>
      </c>
      <c r="N48" s="4">
        <v>-6913.66</v>
      </c>
      <c r="O48" s="16">
        <f t="shared" si="0"/>
        <v>0.88848935483870961</v>
      </c>
      <c r="P48" s="16">
        <f t="shared" si="1"/>
        <v>0.88848935483870961</v>
      </c>
      <c r="S48" s="25">
        <f t="shared" si="2"/>
        <v>-6913.6600000000035</v>
      </c>
    </row>
    <row r="49" spans="1:19" x14ac:dyDescent="0.25">
      <c r="A49" s="2">
        <v>0</v>
      </c>
      <c r="B49" s="2" t="s">
        <v>250</v>
      </c>
      <c r="C49" s="2">
        <v>3390007</v>
      </c>
      <c r="D49" s="2" t="s">
        <v>60</v>
      </c>
      <c r="E49" s="4">
        <v>5000</v>
      </c>
      <c r="F49" s="4">
        <v>0</v>
      </c>
      <c r="G49" s="4">
        <v>5000</v>
      </c>
      <c r="H49" s="4">
        <v>8226</v>
      </c>
      <c r="I49" s="4">
        <v>0</v>
      </c>
      <c r="J49" s="4">
        <v>0</v>
      </c>
      <c r="K49" s="4">
        <v>8226</v>
      </c>
      <c r="L49" s="4">
        <v>6443</v>
      </c>
      <c r="M49" s="4">
        <v>1783</v>
      </c>
      <c r="N49" s="4">
        <v>3226</v>
      </c>
      <c r="O49" s="16">
        <f t="shared" si="0"/>
        <v>1.6452</v>
      </c>
      <c r="P49" s="16">
        <f t="shared" si="1"/>
        <v>1.6452</v>
      </c>
      <c r="S49" s="25">
        <f t="shared" si="2"/>
        <v>3226</v>
      </c>
    </row>
    <row r="50" spans="1:19" x14ac:dyDescent="0.25">
      <c r="A50" s="2">
        <v>0</v>
      </c>
      <c r="B50" s="2" t="s">
        <v>250</v>
      </c>
      <c r="C50" s="2">
        <v>3390008</v>
      </c>
      <c r="D50" s="2" t="s">
        <v>61</v>
      </c>
      <c r="E50" s="4">
        <v>15000</v>
      </c>
      <c r="F50" s="4">
        <v>0</v>
      </c>
      <c r="G50" s="4">
        <v>15000</v>
      </c>
      <c r="H50" s="4">
        <v>17975.810000000001</v>
      </c>
      <c r="I50" s="4">
        <v>224.25</v>
      </c>
      <c r="J50" s="4">
        <v>0</v>
      </c>
      <c r="K50" s="4">
        <v>17751.560000000001</v>
      </c>
      <c r="L50" s="4">
        <v>15550.75</v>
      </c>
      <c r="M50" s="4">
        <v>2200.81</v>
      </c>
      <c r="N50" s="4">
        <v>2751.56</v>
      </c>
      <c r="O50" s="16">
        <f t="shared" si="0"/>
        <v>1.1834373333333335</v>
      </c>
      <c r="P50" s="16">
        <f t="shared" si="1"/>
        <v>1.1834373333333335</v>
      </c>
      <c r="S50" s="25">
        <f t="shared" si="2"/>
        <v>2751.5600000000013</v>
      </c>
    </row>
    <row r="51" spans="1:19" x14ac:dyDescent="0.25">
      <c r="A51" s="2">
        <v>0</v>
      </c>
      <c r="B51" s="2" t="s">
        <v>250</v>
      </c>
      <c r="C51" s="2">
        <v>3390009</v>
      </c>
      <c r="D51" s="2" t="s">
        <v>62</v>
      </c>
      <c r="E51" s="4">
        <v>45000</v>
      </c>
      <c r="F51" s="4">
        <v>0</v>
      </c>
      <c r="G51" s="4">
        <v>45000</v>
      </c>
      <c r="H51" s="4">
        <v>43053.8</v>
      </c>
      <c r="I51" s="4">
        <v>337.5</v>
      </c>
      <c r="J51" s="4">
        <v>0</v>
      </c>
      <c r="K51" s="4">
        <v>42716.3</v>
      </c>
      <c r="L51" s="4">
        <v>42716.3</v>
      </c>
      <c r="M51" s="4">
        <v>0</v>
      </c>
      <c r="N51" s="4">
        <v>-2283.6999999999998</v>
      </c>
      <c r="O51" s="16">
        <f t="shared" si="0"/>
        <v>0.94925111111111116</v>
      </c>
      <c r="P51" s="16">
        <f t="shared" si="1"/>
        <v>0.94925111111111116</v>
      </c>
      <c r="S51" s="25">
        <f t="shared" si="2"/>
        <v>-2283.6999999999971</v>
      </c>
    </row>
    <row r="52" spans="1:19" x14ac:dyDescent="0.25">
      <c r="A52" s="2">
        <v>0</v>
      </c>
      <c r="B52" s="2" t="s">
        <v>250</v>
      </c>
      <c r="C52" s="2">
        <v>3390010</v>
      </c>
      <c r="D52" s="2" t="s">
        <v>63</v>
      </c>
      <c r="E52" s="4">
        <v>10</v>
      </c>
      <c r="F52" s="4">
        <v>0</v>
      </c>
      <c r="G52" s="4">
        <v>10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-10</v>
      </c>
      <c r="O52" s="16">
        <f t="shared" si="0"/>
        <v>0</v>
      </c>
      <c r="P52" s="16">
        <f t="shared" si="1"/>
        <v>0</v>
      </c>
      <c r="S52" s="25"/>
    </row>
    <row r="53" spans="1:19" x14ac:dyDescent="0.25">
      <c r="A53" s="2">
        <v>0</v>
      </c>
      <c r="B53" s="2" t="s">
        <v>250</v>
      </c>
      <c r="C53" s="2">
        <v>3390011</v>
      </c>
      <c r="D53" s="2" t="s">
        <v>307</v>
      </c>
      <c r="E53" s="4">
        <v>1000</v>
      </c>
      <c r="F53" s="4">
        <v>0</v>
      </c>
      <c r="G53" s="4">
        <v>1000</v>
      </c>
      <c r="H53" s="4">
        <v>47430.13</v>
      </c>
      <c r="I53" s="4">
        <v>2745.05</v>
      </c>
      <c r="J53" s="4">
        <v>0</v>
      </c>
      <c r="K53" s="4">
        <v>44685.08</v>
      </c>
      <c r="L53" s="4">
        <v>29555.41</v>
      </c>
      <c r="M53" s="4">
        <v>15129.67</v>
      </c>
      <c r="N53" s="4">
        <v>43685.08</v>
      </c>
      <c r="O53" s="16">
        <f t="shared" si="0"/>
        <v>44.685079999999999</v>
      </c>
      <c r="P53" s="16">
        <f t="shared" si="1"/>
        <v>44.685079999999999</v>
      </c>
      <c r="Q53" s="27">
        <f>(K40+K53)-(E40+E53)</f>
        <v>7583.2700000000041</v>
      </c>
      <c r="R53" s="26" t="s">
        <v>308</v>
      </c>
      <c r="S53" s="25"/>
    </row>
    <row r="54" spans="1:19" x14ac:dyDescent="0.25">
      <c r="A54" s="2">
        <v>0</v>
      </c>
      <c r="B54" s="2" t="s">
        <v>250</v>
      </c>
      <c r="C54" s="2">
        <v>3390012</v>
      </c>
      <c r="D54" s="2" t="s">
        <v>65</v>
      </c>
      <c r="E54" s="4">
        <v>2000</v>
      </c>
      <c r="F54" s="4">
        <v>0</v>
      </c>
      <c r="G54" s="4">
        <v>2000</v>
      </c>
      <c r="H54" s="4">
        <v>2782</v>
      </c>
      <c r="I54" s="4">
        <v>341</v>
      </c>
      <c r="J54" s="4">
        <v>0</v>
      </c>
      <c r="K54" s="4">
        <v>2441</v>
      </c>
      <c r="L54" s="4">
        <v>2441</v>
      </c>
      <c r="M54" s="4">
        <v>0</v>
      </c>
      <c r="N54" s="4">
        <v>441</v>
      </c>
      <c r="O54" s="16">
        <f t="shared" si="0"/>
        <v>1.2204999999999999</v>
      </c>
      <c r="P54" s="16">
        <f t="shared" si="1"/>
        <v>1.2204999999999999</v>
      </c>
      <c r="S54" s="25"/>
    </row>
    <row r="55" spans="1:19" x14ac:dyDescent="0.25">
      <c r="A55" s="2">
        <v>0</v>
      </c>
      <c r="B55" s="2" t="s">
        <v>250</v>
      </c>
      <c r="C55" s="2">
        <v>3390013</v>
      </c>
      <c r="D55" s="2" t="s">
        <v>66</v>
      </c>
      <c r="E55" s="4">
        <v>2000</v>
      </c>
      <c r="F55" s="4">
        <v>0</v>
      </c>
      <c r="G55" s="4">
        <v>2000</v>
      </c>
      <c r="H55" s="4">
        <v>2034</v>
      </c>
      <c r="I55" s="4">
        <v>56.25</v>
      </c>
      <c r="J55" s="4">
        <v>0</v>
      </c>
      <c r="K55" s="4">
        <v>1977.75</v>
      </c>
      <c r="L55" s="4">
        <v>1977.75</v>
      </c>
      <c r="M55" s="4">
        <v>0</v>
      </c>
      <c r="N55" s="4">
        <v>-22.25</v>
      </c>
      <c r="O55" s="16">
        <f t="shared" si="0"/>
        <v>0.98887499999999995</v>
      </c>
      <c r="P55" s="16">
        <f t="shared" si="1"/>
        <v>0.98887499999999995</v>
      </c>
      <c r="S55" s="25"/>
    </row>
    <row r="56" spans="1:19" x14ac:dyDescent="0.25">
      <c r="A56" s="2">
        <v>0</v>
      </c>
      <c r="B56" s="2" t="s">
        <v>250</v>
      </c>
      <c r="C56" s="2">
        <v>3390014</v>
      </c>
      <c r="D56" s="2" t="s">
        <v>67</v>
      </c>
      <c r="E56" s="4">
        <v>10</v>
      </c>
      <c r="F56" s="4">
        <v>0</v>
      </c>
      <c r="G56" s="4">
        <v>10</v>
      </c>
      <c r="H56" s="4">
        <v>810</v>
      </c>
      <c r="I56" s="4">
        <v>0</v>
      </c>
      <c r="J56" s="4">
        <v>0</v>
      </c>
      <c r="K56" s="4">
        <v>810</v>
      </c>
      <c r="L56" s="4">
        <v>810</v>
      </c>
      <c r="M56" s="4">
        <v>0</v>
      </c>
      <c r="N56" s="4">
        <v>800</v>
      </c>
      <c r="O56" s="16">
        <f t="shared" si="0"/>
        <v>81</v>
      </c>
      <c r="P56" s="16">
        <f t="shared" si="1"/>
        <v>81</v>
      </c>
      <c r="S56" s="25"/>
    </row>
    <row r="57" spans="1:19" x14ac:dyDescent="0.25">
      <c r="A57" s="2">
        <v>0</v>
      </c>
      <c r="B57" s="2" t="s">
        <v>250</v>
      </c>
      <c r="C57" s="2">
        <v>3390015</v>
      </c>
      <c r="D57" s="2" t="s">
        <v>54</v>
      </c>
      <c r="E57" s="4">
        <v>1000</v>
      </c>
      <c r="F57" s="4">
        <v>0</v>
      </c>
      <c r="G57" s="4">
        <v>1000</v>
      </c>
      <c r="H57" s="4">
        <v>0</v>
      </c>
      <c r="I57" s="4">
        <v>344.58</v>
      </c>
      <c r="J57" s="4">
        <v>0</v>
      </c>
      <c r="K57" s="4">
        <v>-344.58</v>
      </c>
      <c r="L57" s="4">
        <v>-344.58</v>
      </c>
      <c r="M57" s="4">
        <v>0</v>
      </c>
      <c r="N57" s="4">
        <v>-1344.58</v>
      </c>
      <c r="O57" s="16">
        <f t="shared" si="0"/>
        <v>-0.34458</v>
      </c>
      <c r="P57" s="16">
        <f t="shared" si="1"/>
        <v>-0.34458</v>
      </c>
      <c r="S57" s="25"/>
    </row>
    <row r="58" spans="1:19" x14ac:dyDescent="0.25">
      <c r="A58" s="2">
        <v>0</v>
      </c>
      <c r="B58" s="2" t="s">
        <v>250</v>
      </c>
      <c r="C58" s="2">
        <v>3410001</v>
      </c>
      <c r="D58" s="2" t="s">
        <v>68</v>
      </c>
      <c r="E58" s="4">
        <v>750</v>
      </c>
      <c r="F58" s="4">
        <v>0</v>
      </c>
      <c r="G58" s="4">
        <v>750</v>
      </c>
      <c r="H58" s="4">
        <v>8015</v>
      </c>
      <c r="I58" s="4">
        <v>0</v>
      </c>
      <c r="J58" s="4">
        <v>0</v>
      </c>
      <c r="K58" s="4">
        <v>8015</v>
      </c>
      <c r="L58" s="4">
        <v>8015</v>
      </c>
      <c r="M58" s="4">
        <v>0</v>
      </c>
      <c r="N58" s="4">
        <v>7265</v>
      </c>
      <c r="O58" s="16">
        <f t="shared" si="0"/>
        <v>10.686666666666667</v>
      </c>
      <c r="P58" s="16">
        <f t="shared" si="1"/>
        <v>10.686666666666667</v>
      </c>
      <c r="Q58" s="21">
        <f>L58-E59+E58</f>
        <v>4265</v>
      </c>
      <c r="S58" s="25">
        <f t="shared" si="2"/>
        <v>7265</v>
      </c>
    </row>
    <row r="59" spans="1:19" x14ac:dyDescent="0.25">
      <c r="A59" s="2">
        <v>0</v>
      </c>
      <c r="B59" s="2" t="s">
        <v>250</v>
      </c>
      <c r="C59" s="2">
        <v>3410002</v>
      </c>
      <c r="D59" s="2" t="s">
        <v>68</v>
      </c>
      <c r="E59" s="4">
        <v>4500</v>
      </c>
      <c r="F59" s="4">
        <v>0</v>
      </c>
      <c r="G59" s="4">
        <v>4500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-4500</v>
      </c>
      <c r="O59" s="16">
        <f t="shared" si="0"/>
        <v>0</v>
      </c>
      <c r="P59" s="16">
        <f t="shared" si="1"/>
        <v>0</v>
      </c>
      <c r="S59" s="25">
        <f t="shared" si="2"/>
        <v>-4500</v>
      </c>
    </row>
    <row r="60" spans="1:19" x14ac:dyDescent="0.25">
      <c r="A60" s="2">
        <v>0</v>
      </c>
      <c r="B60" s="2" t="s">
        <v>250</v>
      </c>
      <c r="C60" s="2">
        <v>3420001</v>
      </c>
      <c r="D60" s="2" t="s">
        <v>69</v>
      </c>
      <c r="E60" s="4">
        <v>4500</v>
      </c>
      <c r="F60" s="4">
        <v>0</v>
      </c>
      <c r="G60" s="4">
        <v>4500</v>
      </c>
      <c r="H60" s="4">
        <v>216</v>
      </c>
      <c r="I60" s="4">
        <v>0</v>
      </c>
      <c r="J60" s="4">
        <v>0</v>
      </c>
      <c r="K60" s="4">
        <v>216</v>
      </c>
      <c r="L60" s="4">
        <v>216</v>
      </c>
      <c r="M60" s="4">
        <v>0</v>
      </c>
      <c r="N60" s="4">
        <v>-4284</v>
      </c>
      <c r="O60" s="16">
        <f t="shared" si="0"/>
        <v>4.8000000000000001E-2</v>
      </c>
      <c r="P60" s="16">
        <f t="shared" si="1"/>
        <v>4.8000000000000001E-2</v>
      </c>
      <c r="Q60" s="21">
        <f>K60-E60</f>
        <v>-4284</v>
      </c>
      <c r="S60" s="25">
        <f t="shared" si="2"/>
        <v>-4284</v>
      </c>
    </row>
    <row r="61" spans="1:19" x14ac:dyDescent="0.25">
      <c r="A61" s="2">
        <v>0</v>
      </c>
      <c r="B61" s="2" t="s">
        <v>250</v>
      </c>
      <c r="C61" s="2">
        <v>3420002</v>
      </c>
      <c r="D61" s="2" t="s">
        <v>70</v>
      </c>
      <c r="E61" s="4">
        <v>610</v>
      </c>
      <c r="F61" s="4">
        <v>0</v>
      </c>
      <c r="G61" s="4">
        <v>610</v>
      </c>
      <c r="H61" s="4">
        <v>764.2</v>
      </c>
      <c r="I61" s="4">
        <v>0</v>
      </c>
      <c r="J61" s="4">
        <v>0</v>
      </c>
      <c r="K61" s="4">
        <v>764.2</v>
      </c>
      <c r="L61" s="4">
        <v>764.2</v>
      </c>
      <c r="M61" s="4">
        <v>0</v>
      </c>
      <c r="N61" s="4">
        <v>154.19999999999999</v>
      </c>
      <c r="O61" s="16">
        <f t="shared" si="0"/>
        <v>1.2527868852459016</v>
      </c>
      <c r="P61" s="16">
        <f t="shared" si="1"/>
        <v>1.2527868852459016</v>
      </c>
      <c r="S61" s="25"/>
    </row>
    <row r="62" spans="1:19" x14ac:dyDescent="0.25">
      <c r="A62" s="2">
        <v>0</v>
      </c>
      <c r="B62" s="2" t="s">
        <v>250</v>
      </c>
      <c r="C62" s="2">
        <v>3420003</v>
      </c>
      <c r="D62" s="2" t="s">
        <v>71</v>
      </c>
      <c r="E62" s="4">
        <v>2000</v>
      </c>
      <c r="F62" s="4">
        <v>0</v>
      </c>
      <c r="G62" s="4">
        <v>2000</v>
      </c>
      <c r="H62" s="4">
        <v>3405.3</v>
      </c>
      <c r="I62" s="4">
        <v>0</v>
      </c>
      <c r="J62" s="4">
        <v>0</v>
      </c>
      <c r="K62" s="4">
        <v>3405.3</v>
      </c>
      <c r="L62" s="4">
        <v>3405.3</v>
      </c>
      <c r="M62" s="4">
        <v>0</v>
      </c>
      <c r="N62" s="4">
        <v>1405.3</v>
      </c>
      <c r="O62" s="16">
        <f t="shared" si="0"/>
        <v>1.70265</v>
      </c>
      <c r="P62" s="16">
        <f t="shared" si="1"/>
        <v>1.70265</v>
      </c>
      <c r="S62" s="25">
        <f t="shared" si="2"/>
        <v>1405.3000000000002</v>
      </c>
    </row>
    <row r="63" spans="1:19" x14ac:dyDescent="0.25">
      <c r="A63" s="2">
        <v>0</v>
      </c>
      <c r="B63" s="2" t="s">
        <v>250</v>
      </c>
      <c r="C63" s="2">
        <v>3420004</v>
      </c>
      <c r="D63" s="2" t="s">
        <v>72</v>
      </c>
      <c r="E63" s="4">
        <v>27300</v>
      </c>
      <c r="F63" s="4">
        <v>0</v>
      </c>
      <c r="G63" s="4">
        <v>27300</v>
      </c>
      <c r="H63" s="4">
        <v>32086</v>
      </c>
      <c r="I63" s="4">
        <v>0</v>
      </c>
      <c r="J63" s="4">
        <v>0</v>
      </c>
      <c r="K63" s="4">
        <v>32086</v>
      </c>
      <c r="L63" s="4">
        <v>31392.5</v>
      </c>
      <c r="M63" s="4">
        <v>693.5</v>
      </c>
      <c r="N63" s="4">
        <v>4786</v>
      </c>
      <c r="O63" s="16">
        <f t="shared" si="0"/>
        <v>1.1753113553113552</v>
      </c>
      <c r="P63" s="16">
        <f t="shared" si="1"/>
        <v>1.1753113553113552</v>
      </c>
      <c r="S63" s="25">
        <f t="shared" si="2"/>
        <v>4786</v>
      </c>
    </row>
    <row r="64" spans="1:19" x14ac:dyDescent="0.25">
      <c r="A64" s="2">
        <v>0</v>
      </c>
      <c r="B64" s="2" t="s">
        <v>250</v>
      </c>
      <c r="C64" s="2">
        <v>3420005</v>
      </c>
      <c r="D64" s="2" t="s">
        <v>73</v>
      </c>
      <c r="E64" s="4">
        <v>43100</v>
      </c>
      <c r="F64" s="4">
        <v>0</v>
      </c>
      <c r="G64" s="4">
        <v>43100</v>
      </c>
      <c r="H64" s="4">
        <v>60367.199999999997</v>
      </c>
      <c r="I64" s="4">
        <v>0</v>
      </c>
      <c r="J64" s="4">
        <v>0</v>
      </c>
      <c r="K64" s="4">
        <v>60367.199999999997</v>
      </c>
      <c r="L64" s="4">
        <v>59925.8</v>
      </c>
      <c r="M64" s="4">
        <v>441.4</v>
      </c>
      <c r="N64" s="4">
        <v>17267.2</v>
      </c>
      <c r="O64" s="16">
        <f t="shared" si="0"/>
        <v>1.400631090487239</v>
      </c>
      <c r="P64" s="16">
        <f t="shared" si="1"/>
        <v>1.400631090487239</v>
      </c>
      <c r="Q64" s="21">
        <f>K64-E64</f>
        <v>17267.199999999997</v>
      </c>
      <c r="S64" s="25">
        <f t="shared" si="2"/>
        <v>17267.199999999997</v>
      </c>
    </row>
    <row r="65" spans="1:19" x14ac:dyDescent="0.25">
      <c r="A65" s="2">
        <v>0</v>
      </c>
      <c r="B65" s="2" t="s">
        <v>250</v>
      </c>
      <c r="C65" s="2">
        <v>3420006</v>
      </c>
      <c r="D65" s="2" t="s">
        <v>74</v>
      </c>
      <c r="E65" s="4">
        <v>877</v>
      </c>
      <c r="F65" s="4">
        <v>0</v>
      </c>
      <c r="G65" s="4">
        <v>877</v>
      </c>
      <c r="H65" s="4">
        <v>872.8</v>
      </c>
      <c r="I65" s="4">
        <v>0</v>
      </c>
      <c r="J65" s="4">
        <v>0</v>
      </c>
      <c r="K65" s="4">
        <v>872.8</v>
      </c>
      <c r="L65" s="4">
        <v>872.8</v>
      </c>
      <c r="M65" s="4">
        <v>0</v>
      </c>
      <c r="N65" s="4">
        <v>-4.2</v>
      </c>
      <c r="O65" s="16">
        <f t="shared" si="0"/>
        <v>0.99521094640820973</v>
      </c>
      <c r="P65" s="16">
        <f t="shared" si="1"/>
        <v>0.99521094640820973</v>
      </c>
      <c r="S65" s="25"/>
    </row>
    <row r="66" spans="1:19" x14ac:dyDescent="0.25">
      <c r="A66" s="2">
        <v>0</v>
      </c>
      <c r="B66" s="2" t="s">
        <v>250</v>
      </c>
      <c r="C66" s="2">
        <v>3420007</v>
      </c>
      <c r="D66" s="2" t="s">
        <v>75</v>
      </c>
      <c r="E66" s="4">
        <v>3200</v>
      </c>
      <c r="F66" s="4">
        <v>0</v>
      </c>
      <c r="G66" s="4">
        <v>3200</v>
      </c>
      <c r="H66" s="4">
        <v>3735</v>
      </c>
      <c r="I66" s="4">
        <v>0</v>
      </c>
      <c r="J66" s="4">
        <v>0</v>
      </c>
      <c r="K66" s="4">
        <v>3735</v>
      </c>
      <c r="L66" s="4">
        <v>3735</v>
      </c>
      <c r="M66" s="4">
        <v>0</v>
      </c>
      <c r="N66" s="4">
        <v>535</v>
      </c>
      <c r="O66" s="16">
        <f t="shared" si="0"/>
        <v>1.1671875</v>
      </c>
      <c r="P66" s="16">
        <f t="shared" si="1"/>
        <v>1.1671875</v>
      </c>
      <c r="S66" s="25">
        <f t="shared" si="2"/>
        <v>535</v>
      </c>
    </row>
    <row r="67" spans="1:19" x14ac:dyDescent="0.25">
      <c r="A67" s="2">
        <v>0</v>
      </c>
      <c r="B67" s="2" t="s">
        <v>250</v>
      </c>
      <c r="C67" s="2">
        <v>3420008</v>
      </c>
      <c r="D67" s="2" t="s">
        <v>76</v>
      </c>
      <c r="E67" s="4">
        <v>35000</v>
      </c>
      <c r="F67" s="4">
        <v>0</v>
      </c>
      <c r="G67" s="4">
        <v>35000</v>
      </c>
      <c r="H67" s="4">
        <v>44799.4</v>
      </c>
      <c r="I67" s="4">
        <v>0</v>
      </c>
      <c r="J67" s="4">
        <v>0</v>
      </c>
      <c r="K67" s="4">
        <v>44799.4</v>
      </c>
      <c r="L67" s="4">
        <v>44239.5</v>
      </c>
      <c r="M67" s="4">
        <v>559.9</v>
      </c>
      <c r="N67" s="4">
        <v>9799.4</v>
      </c>
      <c r="O67" s="16">
        <f t="shared" ref="O67:O130" si="3">(K67*100%)/E67</f>
        <v>1.2799828571428571</v>
      </c>
      <c r="P67" s="16">
        <f t="shared" ref="P67:P130" si="4">(K67*100%)/G67</f>
        <v>1.2799828571428571</v>
      </c>
      <c r="Q67" s="21">
        <f>K67-E67</f>
        <v>9799.4000000000015</v>
      </c>
      <c r="S67" s="25">
        <f t="shared" ref="S67:S130" si="5">K67-G67</f>
        <v>9799.4000000000015</v>
      </c>
    </row>
    <row r="68" spans="1:19" x14ac:dyDescent="0.25">
      <c r="A68" s="2">
        <v>0</v>
      </c>
      <c r="B68" s="2" t="s">
        <v>250</v>
      </c>
      <c r="C68" s="2">
        <v>3420009</v>
      </c>
      <c r="D68" s="2" t="s">
        <v>77</v>
      </c>
      <c r="E68" s="4">
        <v>26300</v>
      </c>
      <c r="F68" s="4">
        <v>0</v>
      </c>
      <c r="G68" s="4">
        <v>26300</v>
      </c>
      <c r="H68" s="4">
        <v>32965.5</v>
      </c>
      <c r="I68" s="4">
        <v>0</v>
      </c>
      <c r="J68" s="4">
        <v>0</v>
      </c>
      <c r="K68" s="4">
        <v>32965.5</v>
      </c>
      <c r="L68" s="4">
        <v>32275.5</v>
      </c>
      <c r="M68" s="4">
        <v>690</v>
      </c>
      <c r="N68" s="4">
        <v>6665.5</v>
      </c>
      <c r="O68" s="16">
        <f t="shared" si="3"/>
        <v>1.2534410646387832</v>
      </c>
      <c r="P68" s="16">
        <f t="shared" si="4"/>
        <v>1.2534410646387832</v>
      </c>
      <c r="Q68" s="21">
        <f>K68-E68</f>
        <v>6665.5</v>
      </c>
      <c r="S68" s="25">
        <f t="shared" si="5"/>
        <v>6665.5</v>
      </c>
    </row>
    <row r="69" spans="1:19" x14ac:dyDescent="0.25">
      <c r="A69" s="2">
        <v>0</v>
      </c>
      <c r="B69" s="2" t="s">
        <v>250</v>
      </c>
      <c r="C69" s="2">
        <v>3430001</v>
      </c>
      <c r="D69" s="2" t="s">
        <v>78</v>
      </c>
      <c r="E69" s="4">
        <v>1000</v>
      </c>
      <c r="F69" s="4">
        <v>0</v>
      </c>
      <c r="G69" s="4">
        <v>1000</v>
      </c>
      <c r="H69" s="4">
        <v>855</v>
      </c>
      <c r="I69" s="4">
        <v>0</v>
      </c>
      <c r="J69" s="4">
        <v>0</v>
      </c>
      <c r="K69" s="4">
        <v>855</v>
      </c>
      <c r="L69" s="4">
        <v>855</v>
      </c>
      <c r="M69" s="4">
        <v>0</v>
      </c>
      <c r="N69" s="4">
        <v>-145</v>
      </c>
      <c r="O69" s="16">
        <f t="shared" si="3"/>
        <v>0.85499999999999998</v>
      </c>
      <c r="P69" s="16">
        <f t="shared" si="4"/>
        <v>0.85499999999999998</v>
      </c>
      <c r="S69" s="25"/>
    </row>
    <row r="70" spans="1:19" x14ac:dyDescent="0.25">
      <c r="A70" s="2">
        <v>0</v>
      </c>
      <c r="B70" s="2" t="s">
        <v>250</v>
      </c>
      <c r="C70" s="2">
        <v>3430003</v>
      </c>
      <c r="D70" s="2" t="s">
        <v>79</v>
      </c>
      <c r="E70" s="4">
        <v>25000</v>
      </c>
      <c r="F70" s="4">
        <v>0</v>
      </c>
      <c r="G70" s="4">
        <v>25000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-25000</v>
      </c>
      <c r="O70" s="16">
        <f t="shared" si="3"/>
        <v>0</v>
      </c>
      <c r="P70" s="16">
        <f t="shared" si="4"/>
        <v>0</v>
      </c>
      <c r="Q70" s="21"/>
      <c r="S70" s="25"/>
    </row>
    <row r="71" spans="1:19" x14ac:dyDescent="0.25">
      <c r="A71" s="2">
        <v>0</v>
      </c>
      <c r="B71" s="2" t="s">
        <v>250</v>
      </c>
      <c r="C71" s="2">
        <v>3440001</v>
      </c>
      <c r="D71" s="2" t="s">
        <v>80</v>
      </c>
      <c r="E71" s="4">
        <v>500</v>
      </c>
      <c r="F71" s="4">
        <v>0</v>
      </c>
      <c r="G71" s="4">
        <v>500</v>
      </c>
      <c r="H71" s="4">
        <v>1569</v>
      </c>
      <c r="I71" s="4">
        <v>0</v>
      </c>
      <c r="J71" s="4">
        <v>0</v>
      </c>
      <c r="K71" s="4">
        <v>1569</v>
      </c>
      <c r="L71" s="4">
        <v>1164</v>
      </c>
      <c r="M71" s="4">
        <v>405</v>
      </c>
      <c r="N71" s="4">
        <v>1069</v>
      </c>
      <c r="O71" s="16">
        <f t="shared" si="3"/>
        <v>3.1379999999999999</v>
      </c>
      <c r="P71" s="16">
        <f t="shared" si="4"/>
        <v>3.1379999999999999</v>
      </c>
      <c r="S71" s="25">
        <f t="shared" si="5"/>
        <v>1069</v>
      </c>
    </row>
    <row r="72" spans="1:19" x14ac:dyDescent="0.25">
      <c r="A72" s="2">
        <v>0</v>
      </c>
      <c r="B72" s="2" t="s">
        <v>250</v>
      </c>
      <c r="C72" s="2">
        <v>3440002</v>
      </c>
      <c r="D72" s="2" t="s">
        <v>81</v>
      </c>
      <c r="E72" s="4">
        <v>150</v>
      </c>
      <c r="F72" s="4">
        <v>0</v>
      </c>
      <c r="G72" s="4">
        <v>150</v>
      </c>
      <c r="H72" s="4">
        <v>5698</v>
      </c>
      <c r="I72" s="4">
        <v>0</v>
      </c>
      <c r="J72" s="4">
        <v>0</v>
      </c>
      <c r="K72" s="4">
        <v>5698</v>
      </c>
      <c r="L72" s="4">
        <v>5698</v>
      </c>
      <c r="M72" s="4">
        <v>0</v>
      </c>
      <c r="N72" s="4">
        <v>5548</v>
      </c>
      <c r="O72" s="16">
        <f t="shared" si="3"/>
        <v>37.986666666666665</v>
      </c>
      <c r="P72" s="16">
        <f t="shared" si="4"/>
        <v>37.986666666666665</v>
      </c>
      <c r="S72" s="25">
        <f t="shared" si="5"/>
        <v>5548</v>
      </c>
    </row>
    <row r="73" spans="1:19" x14ac:dyDescent="0.25">
      <c r="A73" s="2">
        <v>0</v>
      </c>
      <c r="B73" s="2" t="s">
        <v>250</v>
      </c>
      <c r="C73" s="2">
        <v>3490001</v>
      </c>
      <c r="D73" s="2" t="s">
        <v>82</v>
      </c>
      <c r="E73" s="4">
        <v>80000</v>
      </c>
      <c r="F73" s="4">
        <v>0</v>
      </c>
      <c r="G73" s="4">
        <v>80000</v>
      </c>
      <c r="H73" s="4">
        <v>78589.83</v>
      </c>
      <c r="I73" s="4">
        <v>162.24</v>
      </c>
      <c r="J73" s="4">
        <v>0</v>
      </c>
      <c r="K73" s="4">
        <v>78427.59</v>
      </c>
      <c r="L73" s="4">
        <v>76807.649999999994</v>
      </c>
      <c r="M73" s="4">
        <v>1619.94</v>
      </c>
      <c r="N73" s="4">
        <v>-1572.41</v>
      </c>
      <c r="O73" s="16">
        <f t="shared" si="3"/>
        <v>0.980344875</v>
      </c>
      <c r="P73" s="16">
        <f t="shared" si="4"/>
        <v>0.980344875</v>
      </c>
      <c r="S73" s="25">
        <f t="shared" si="5"/>
        <v>-1572.4100000000035</v>
      </c>
    </row>
    <row r="74" spans="1:19" x14ac:dyDescent="0.25">
      <c r="A74" s="2">
        <v>0</v>
      </c>
      <c r="B74" s="2" t="s">
        <v>250</v>
      </c>
      <c r="C74" s="2">
        <v>3490003</v>
      </c>
      <c r="D74" s="2" t="s">
        <v>83</v>
      </c>
      <c r="E74" s="4">
        <v>32000</v>
      </c>
      <c r="F74" s="4">
        <v>0</v>
      </c>
      <c r="G74" s="4">
        <v>32000</v>
      </c>
      <c r="H74" s="4">
        <v>57903.9</v>
      </c>
      <c r="I74" s="4">
        <v>147</v>
      </c>
      <c r="J74" s="4">
        <v>0</v>
      </c>
      <c r="K74" s="4">
        <v>57756.9</v>
      </c>
      <c r="L74" s="4">
        <v>57756.9</v>
      </c>
      <c r="M74" s="4">
        <v>0</v>
      </c>
      <c r="N74" s="4">
        <v>25756.9</v>
      </c>
      <c r="O74" s="16">
        <f t="shared" si="3"/>
        <v>1.8049031250000001</v>
      </c>
      <c r="P74" s="16">
        <f t="shared" si="4"/>
        <v>1.8049031250000001</v>
      </c>
      <c r="Q74" s="21">
        <f>K74-E74</f>
        <v>25756.9</v>
      </c>
      <c r="S74" s="25">
        <f t="shared" si="5"/>
        <v>25756.9</v>
      </c>
    </row>
    <row r="75" spans="1:19" x14ac:dyDescent="0.25">
      <c r="A75" s="2">
        <v>0</v>
      </c>
      <c r="B75" s="2" t="s">
        <v>250</v>
      </c>
      <c r="C75" s="2">
        <v>3490004</v>
      </c>
      <c r="D75" s="2" t="s">
        <v>84</v>
      </c>
      <c r="E75" s="4">
        <v>15000</v>
      </c>
      <c r="F75" s="4">
        <v>0</v>
      </c>
      <c r="G75" s="4">
        <v>15000</v>
      </c>
      <c r="H75" s="4">
        <v>11776.53</v>
      </c>
      <c r="I75" s="4">
        <v>0</v>
      </c>
      <c r="J75" s="4">
        <v>0</v>
      </c>
      <c r="K75" s="4">
        <v>11776.53</v>
      </c>
      <c r="L75" s="4">
        <v>11776.53</v>
      </c>
      <c r="M75" s="4">
        <v>0</v>
      </c>
      <c r="N75" s="4">
        <v>-3223.47</v>
      </c>
      <c r="O75" s="16">
        <f t="shared" si="3"/>
        <v>0.78510200000000008</v>
      </c>
      <c r="P75" s="16">
        <f t="shared" si="4"/>
        <v>0.78510200000000008</v>
      </c>
      <c r="S75" s="25">
        <f t="shared" si="5"/>
        <v>-3223.4699999999993</v>
      </c>
    </row>
    <row r="76" spans="1:19" x14ac:dyDescent="0.25">
      <c r="A76" s="2">
        <v>0</v>
      </c>
      <c r="B76" s="2" t="s">
        <v>250</v>
      </c>
      <c r="C76" s="2">
        <v>3490006</v>
      </c>
      <c r="D76" s="2" t="s">
        <v>85</v>
      </c>
      <c r="E76" s="4">
        <v>15000</v>
      </c>
      <c r="F76" s="4">
        <v>0</v>
      </c>
      <c r="G76" s="4">
        <v>15000</v>
      </c>
      <c r="H76" s="4">
        <v>12233.66</v>
      </c>
      <c r="I76" s="4">
        <v>0</v>
      </c>
      <c r="J76" s="4">
        <v>0</v>
      </c>
      <c r="K76" s="4">
        <v>12233.66</v>
      </c>
      <c r="L76" s="4">
        <v>12233.66</v>
      </c>
      <c r="M76" s="4">
        <v>0</v>
      </c>
      <c r="N76" s="4">
        <v>-2766.34</v>
      </c>
      <c r="O76" s="16">
        <f t="shared" si="3"/>
        <v>0.81557733333333338</v>
      </c>
      <c r="P76" s="16">
        <f t="shared" si="4"/>
        <v>0.81557733333333338</v>
      </c>
      <c r="S76" s="25">
        <f t="shared" si="5"/>
        <v>-2766.34</v>
      </c>
    </row>
    <row r="77" spans="1:19" x14ac:dyDescent="0.25">
      <c r="A77" s="2">
        <v>0</v>
      </c>
      <c r="B77" s="2" t="s">
        <v>250</v>
      </c>
      <c r="C77" s="2">
        <v>3490010</v>
      </c>
      <c r="D77" s="2" t="s">
        <v>86</v>
      </c>
      <c r="E77" s="4">
        <v>800</v>
      </c>
      <c r="F77" s="4">
        <v>0</v>
      </c>
      <c r="G77" s="4">
        <v>800</v>
      </c>
      <c r="H77" s="4">
        <v>651.29999999999995</v>
      </c>
      <c r="I77" s="4">
        <v>0</v>
      </c>
      <c r="J77" s="4">
        <v>0</v>
      </c>
      <c r="K77" s="4">
        <v>651.29999999999995</v>
      </c>
      <c r="L77" s="4">
        <v>651.29999999999995</v>
      </c>
      <c r="M77" s="4">
        <v>0</v>
      </c>
      <c r="N77" s="4">
        <v>-148.69999999999999</v>
      </c>
      <c r="O77" s="16">
        <f t="shared" si="3"/>
        <v>0.81412499999999999</v>
      </c>
      <c r="P77" s="16">
        <f t="shared" si="4"/>
        <v>0.81412499999999999</v>
      </c>
      <c r="S77" s="25"/>
    </row>
    <row r="78" spans="1:19" x14ac:dyDescent="0.25">
      <c r="A78" s="2">
        <v>0</v>
      </c>
      <c r="B78" s="2" t="s">
        <v>250</v>
      </c>
      <c r="C78" s="2">
        <v>3490011</v>
      </c>
      <c r="D78" s="2" t="s">
        <v>87</v>
      </c>
      <c r="E78" s="4">
        <v>7000</v>
      </c>
      <c r="F78" s="4">
        <v>0</v>
      </c>
      <c r="G78" s="4">
        <v>7000</v>
      </c>
      <c r="H78" s="4">
        <v>2866.5</v>
      </c>
      <c r="I78" s="4">
        <v>117.01</v>
      </c>
      <c r="J78" s="4">
        <v>0</v>
      </c>
      <c r="K78" s="4">
        <v>2749.49</v>
      </c>
      <c r="L78" s="4">
        <v>2749.49</v>
      </c>
      <c r="M78" s="4">
        <v>0</v>
      </c>
      <c r="N78" s="4">
        <v>-4250.51</v>
      </c>
      <c r="O78" s="16">
        <f t="shared" si="3"/>
        <v>0.3927842857142857</v>
      </c>
      <c r="P78" s="16">
        <f t="shared" si="4"/>
        <v>0.3927842857142857</v>
      </c>
      <c r="S78" s="25">
        <f t="shared" si="5"/>
        <v>-4250.51</v>
      </c>
    </row>
    <row r="79" spans="1:19" x14ac:dyDescent="0.25">
      <c r="A79" s="2">
        <v>0</v>
      </c>
      <c r="B79" s="2" t="s">
        <v>250</v>
      </c>
      <c r="C79" s="2">
        <v>3490012</v>
      </c>
      <c r="D79" s="2" t="s">
        <v>88</v>
      </c>
      <c r="E79" s="4">
        <v>10000</v>
      </c>
      <c r="F79" s="4">
        <v>0</v>
      </c>
      <c r="G79" s="4">
        <v>10000</v>
      </c>
      <c r="H79" s="4">
        <v>5283</v>
      </c>
      <c r="I79" s="4">
        <v>312</v>
      </c>
      <c r="J79" s="4">
        <v>0</v>
      </c>
      <c r="K79" s="4">
        <v>4971</v>
      </c>
      <c r="L79" s="4">
        <v>4849.75</v>
      </c>
      <c r="M79" s="4">
        <v>121.25</v>
      </c>
      <c r="N79" s="4">
        <v>-5029</v>
      </c>
      <c r="O79" s="16">
        <f t="shared" si="3"/>
        <v>0.49709999999999999</v>
      </c>
      <c r="P79" s="16">
        <f t="shared" si="4"/>
        <v>0.49709999999999999</v>
      </c>
      <c r="Q79" s="21">
        <f>K79-E79</f>
        <v>-5029</v>
      </c>
      <c r="S79" s="25">
        <f t="shared" si="5"/>
        <v>-5029</v>
      </c>
    </row>
    <row r="80" spans="1:19" x14ac:dyDescent="0.25">
      <c r="A80" s="2">
        <v>0</v>
      </c>
      <c r="B80" s="2" t="s">
        <v>250</v>
      </c>
      <c r="C80" s="2">
        <v>3490013</v>
      </c>
      <c r="D80" s="2" t="s">
        <v>89</v>
      </c>
      <c r="E80" s="4">
        <v>4000</v>
      </c>
      <c r="F80" s="4">
        <v>0</v>
      </c>
      <c r="G80" s="4">
        <v>4000</v>
      </c>
      <c r="H80" s="4">
        <v>1774.96</v>
      </c>
      <c r="I80" s="4">
        <v>102.5</v>
      </c>
      <c r="J80" s="4">
        <v>0</v>
      </c>
      <c r="K80" s="4">
        <v>1672.46</v>
      </c>
      <c r="L80" s="4">
        <v>1672.46</v>
      </c>
      <c r="M80" s="4">
        <v>0</v>
      </c>
      <c r="N80" s="4">
        <v>-2327.54</v>
      </c>
      <c r="O80" s="16">
        <f t="shared" si="3"/>
        <v>0.41811500000000001</v>
      </c>
      <c r="P80" s="16">
        <f t="shared" si="4"/>
        <v>0.41811500000000001</v>
      </c>
      <c r="Q80" s="21">
        <f>K80-E80</f>
        <v>-2327.54</v>
      </c>
      <c r="S80" s="25">
        <f t="shared" si="5"/>
        <v>-2327.54</v>
      </c>
    </row>
    <row r="81" spans="1:19" x14ac:dyDescent="0.25">
      <c r="A81" s="2">
        <v>0</v>
      </c>
      <c r="B81" s="2" t="s">
        <v>250</v>
      </c>
      <c r="C81" s="2">
        <v>3490014</v>
      </c>
      <c r="D81" s="2" t="s">
        <v>90</v>
      </c>
      <c r="E81" s="4">
        <v>100</v>
      </c>
      <c r="F81" s="4">
        <v>0</v>
      </c>
      <c r="G81" s="4">
        <v>100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-100</v>
      </c>
      <c r="O81" s="16">
        <f t="shared" si="3"/>
        <v>0</v>
      </c>
      <c r="P81" s="16">
        <f t="shared" si="4"/>
        <v>0</v>
      </c>
      <c r="S81" s="25"/>
    </row>
    <row r="82" spans="1:19" x14ac:dyDescent="0.25">
      <c r="A82" s="2">
        <v>0</v>
      </c>
      <c r="B82" s="2" t="s">
        <v>250</v>
      </c>
      <c r="C82" s="2">
        <v>3490015</v>
      </c>
      <c r="D82" s="2" t="s">
        <v>91</v>
      </c>
      <c r="E82" s="4">
        <v>20000</v>
      </c>
      <c r="F82" s="4">
        <v>0</v>
      </c>
      <c r="G82" s="4">
        <v>20000</v>
      </c>
      <c r="H82" s="4">
        <v>19662.45</v>
      </c>
      <c r="I82" s="4">
        <v>0</v>
      </c>
      <c r="J82" s="4">
        <v>0</v>
      </c>
      <c r="K82" s="4">
        <v>19662.45</v>
      </c>
      <c r="L82" s="4">
        <v>15516.58</v>
      </c>
      <c r="M82" s="4">
        <v>4145.87</v>
      </c>
      <c r="N82" s="4">
        <v>-337.55</v>
      </c>
      <c r="O82" s="16">
        <f t="shared" si="3"/>
        <v>0.98312250000000001</v>
      </c>
      <c r="P82" s="16">
        <f t="shared" si="4"/>
        <v>0.98312250000000001</v>
      </c>
      <c r="S82" s="25"/>
    </row>
    <row r="83" spans="1:19" x14ac:dyDescent="0.25">
      <c r="A83" s="2">
        <v>0</v>
      </c>
      <c r="B83" s="2" t="s">
        <v>250</v>
      </c>
      <c r="C83" s="2">
        <v>3490016</v>
      </c>
      <c r="D83" s="2" t="s">
        <v>92</v>
      </c>
      <c r="E83" s="4">
        <v>500</v>
      </c>
      <c r="F83" s="4">
        <v>0</v>
      </c>
      <c r="G83" s="4">
        <v>500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-500</v>
      </c>
      <c r="O83" s="16">
        <f t="shared" si="3"/>
        <v>0</v>
      </c>
      <c r="P83" s="16">
        <f t="shared" si="4"/>
        <v>0</v>
      </c>
      <c r="S83" s="25"/>
    </row>
    <row r="84" spans="1:19" x14ac:dyDescent="0.25">
      <c r="A84" s="2">
        <v>0</v>
      </c>
      <c r="B84" s="2" t="s">
        <v>250</v>
      </c>
      <c r="C84" s="2">
        <v>3490017</v>
      </c>
      <c r="D84" s="2" t="s">
        <v>93</v>
      </c>
      <c r="E84" s="4">
        <v>500</v>
      </c>
      <c r="F84" s="4">
        <v>0</v>
      </c>
      <c r="G84" s="4">
        <v>500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-500</v>
      </c>
      <c r="O84" s="16">
        <f t="shared" si="3"/>
        <v>0</v>
      </c>
      <c r="P84" s="16">
        <f t="shared" si="4"/>
        <v>0</v>
      </c>
      <c r="S84" s="25"/>
    </row>
    <row r="85" spans="1:19" x14ac:dyDescent="0.25">
      <c r="A85" s="2">
        <v>0</v>
      </c>
      <c r="B85" s="2" t="s">
        <v>250</v>
      </c>
      <c r="C85" s="2">
        <v>3490018</v>
      </c>
      <c r="D85" s="2" t="s">
        <v>94</v>
      </c>
      <c r="E85" s="4">
        <v>200</v>
      </c>
      <c r="F85" s="4">
        <v>0</v>
      </c>
      <c r="G85" s="4">
        <v>200</v>
      </c>
      <c r="H85" s="4">
        <v>248</v>
      </c>
      <c r="I85" s="4">
        <v>0</v>
      </c>
      <c r="J85" s="4">
        <v>0</v>
      </c>
      <c r="K85" s="4">
        <v>248</v>
      </c>
      <c r="L85" s="4">
        <v>248</v>
      </c>
      <c r="M85" s="4">
        <v>0</v>
      </c>
      <c r="N85" s="4">
        <v>48</v>
      </c>
      <c r="O85" s="16">
        <f t="shared" si="3"/>
        <v>1.24</v>
      </c>
      <c r="P85" s="16">
        <f t="shared" si="4"/>
        <v>1.24</v>
      </c>
      <c r="S85" s="25"/>
    </row>
    <row r="86" spans="1:19" x14ac:dyDescent="0.25">
      <c r="A86" s="2">
        <v>0</v>
      </c>
      <c r="B86" s="2" t="s">
        <v>250</v>
      </c>
      <c r="C86" s="2">
        <v>3490019</v>
      </c>
      <c r="D86" s="2" t="s">
        <v>95</v>
      </c>
      <c r="E86" s="4">
        <v>1000</v>
      </c>
      <c r="F86" s="4">
        <v>0</v>
      </c>
      <c r="G86" s="4">
        <v>1000</v>
      </c>
      <c r="H86" s="4">
        <v>1072.5</v>
      </c>
      <c r="I86" s="4">
        <v>0</v>
      </c>
      <c r="J86" s="4">
        <v>0</v>
      </c>
      <c r="K86" s="4">
        <v>1072.5</v>
      </c>
      <c r="L86" s="4">
        <v>1072.5</v>
      </c>
      <c r="M86" s="4">
        <v>0</v>
      </c>
      <c r="N86" s="4">
        <v>72.5</v>
      </c>
      <c r="O86" s="16">
        <f t="shared" si="3"/>
        <v>1.0725</v>
      </c>
      <c r="P86" s="16">
        <f t="shared" si="4"/>
        <v>1.0725</v>
      </c>
      <c r="S86" s="25"/>
    </row>
    <row r="87" spans="1:19" x14ac:dyDescent="0.25">
      <c r="A87" s="2">
        <v>0</v>
      </c>
      <c r="B87" s="2" t="s">
        <v>250</v>
      </c>
      <c r="C87" s="2">
        <v>3490024</v>
      </c>
      <c r="D87" s="2" t="s">
        <v>96</v>
      </c>
      <c r="E87" s="4">
        <v>500000</v>
      </c>
      <c r="F87" s="4">
        <v>0</v>
      </c>
      <c r="G87" s="4">
        <v>500000</v>
      </c>
      <c r="H87" s="4">
        <v>427912.76</v>
      </c>
      <c r="I87" s="4">
        <v>0</v>
      </c>
      <c r="J87" s="4">
        <v>0</v>
      </c>
      <c r="K87" s="4">
        <v>427912.76</v>
      </c>
      <c r="L87" s="4">
        <v>332900.40000000002</v>
      </c>
      <c r="M87" s="4">
        <v>95012.36</v>
      </c>
      <c r="N87" s="4">
        <v>-72087.240000000005</v>
      </c>
      <c r="O87" s="16">
        <f t="shared" si="3"/>
        <v>0.85582552000000001</v>
      </c>
      <c r="P87" s="16">
        <f t="shared" si="4"/>
        <v>0.85582552000000001</v>
      </c>
      <c r="S87" s="25">
        <f t="shared" si="5"/>
        <v>-72087.239999999991</v>
      </c>
    </row>
    <row r="88" spans="1:19" x14ac:dyDescent="0.25">
      <c r="A88" s="2">
        <v>0</v>
      </c>
      <c r="B88" s="2" t="s">
        <v>250</v>
      </c>
      <c r="C88" s="2">
        <v>3490025</v>
      </c>
      <c r="D88" s="2" t="s">
        <v>97</v>
      </c>
      <c r="E88" s="4">
        <v>50</v>
      </c>
      <c r="F88" s="4">
        <v>0</v>
      </c>
      <c r="G88" s="4">
        <v>50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-50</v>
      </c>
      <c r="O88" s="16">
        <f t="shared" si="3"/>
        <v>0</v>
      </c>
      <c r="P88" s="16">
        <f t="shared" si="4"/>
        <v>0</v>
      </c>
      <c r="S88" s="25"/>
    </row>
    <row r="89" spans="1:19" x14ac:dyDescent="0.25">
      <c r="A89" s="2">
        <v>0</v>
      </c>
      <c r="B89" s="2" t="s">
        <v>250</v>
      </c>
      <c r="C89" s="2">
        <v>3490026</v>
      </c>
      <c r="D89" s="2" t="s">
        <v>98</v>
      </c>
      <c r="E89" s="4">
        <v>8000</v>
      </c>
      <c r="F89" s="4">
        <v>0</v>
      </c>
      <c r="G89" s="4">
        <v>8000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-8000</v>
      </c>
      <c r="O89" s="16">
        <f t="shared" si="3"/>
        <v>0</v>
      </c>
      <c r="P89" s="16">
        <f t="shared" si="4"/>
        <v>0</v>
      </c>
      <c r="S89" s="25">
        <f t="shared" si="5"/>
        <v>-8000</v>
      </c>
    </row>
    <row r="90" spans="1:19" x14ac:dyDescent="0.25">
      <c r="A90" s="2">
        <v>0</v>
      </c>
      <c r="B90" s="2" t="s">
        <v>250</v>
      </c>
      <c r="C90" s="2">
        <v>3490028</v>
      </c>
      <c r="D90" s="2" t="s">
        <v>99</v>
      </c>
      <c r="E90" s="4">
        <v>100</v>
      </c>
      <c r="F90" s="4">
        <v>0</v>
      </c>
      <c r="G90" s="4">
        <v>100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-100</v>
      </c>
      <c r="O90" s="16">
        <f t="shared" si="3"/>
        <v>0</v>
      </c>
      <c r="P90" s="16">
        <f t="shared" si="4"/>
        <v>0</v>
      </c>
      <c r="S90" s="25"/>
    </row>
    <row r="91" spans="1:19" x14ac:dyDescent="0.25">
      <c r="A91" s="2">
        <v>0</v>
      </c>
      <c r="B91" s="2" t="s">
        <v>250</v>
      </c>
      <c r="C91" s="2">
        <v>3490031</v>
      </c>
      <c r="D91" s="2" t="s">
        <v>100</v>
      </c>
      <c r="E91" s="4">
        <v>21000</v>
      </c>
      <c r="F91" s="4">
        <v>0</v>
      </c>
      <c r="G91" s="4">
        <v>21000</v>
      </c>
      <c r="H91" s="4">
        <v>17819.84</v>
      </c>
      <c r="I91" s="4">
        <v>0</v>
      </c>
      <c r="J91" s="4">
        <v>0</v>
      </c>
      <c r="K91" s="4">
        <v>17819.84</v>
      </c>
      <c r="L91" s="4">
        <v>17819.84</v>
      </c>
      <c r="M91" s="4">
        <v>0</v>
      </c>
      <c r="N91" s="4">
        <v>-3180.16</v>
      </c>
      <c r="O91" s="16">
        <f t="shared" si="3"/>
        <v>0.8485638095238095</v>
      </c>
      <c r="P91" s="16">
        <f t="shared" si="4"/>
        <v>0.8485638095238095</v>
      </c>
      <c r="Q91" s="21">
        <f>K91-E91</f>
        <v>-3180.16</v>
      </c>
      <c r="S91" s="25">
        <f t="shared" si="5"/>
        <v>-3180.16</v>
      </c>
    </row>
    <row r="92" spans="1:19" x14ac:dyDescent="0.25">
      <c r="A92" s="2">
        <v>0</v>
      </c>
      <c r="B92" s="2" t="s">
        <v>250</v>
      </c>
      <c r="C92" s="2">
        <v>3490033</v>
      </c>
      <c r="D92" s="2" t="s">
        <v>101</v>
      </c>
      <c r="E92" s="4">
        <v>100</v>
      </c>
      <c r="F92" s="4">
        <v>0</v>
      </c>
      <c r="G92" s="4">
        <v>100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-100</v>
      </c>
      <c r="O92" s="16">
        <f t="shared" si="3"/>
        <v>0</v>
      </c>
      <c r="P92" s="16">
        <f t="shared" si="4"/>
        <v>0</v>
      </c>
      <c r="S92" s="25"/>
    </row>
    <row r="93" spans="1:19" x14ac:dyDescent="0.25">
      <c r="A93" s="2">
        <v>0</v>
      </c>
      <c r="B93" s="2" t="s">
        <v>250</v>
      </c>
      <c r="C93" s="2">
        <v>3490034</v>
      </c>
      <c r="D93" s="2" t="s">
        <v>102</v>
      </c>
      <c r="E93" s="4">
        <v>100</v>
      </c>
      <c r="F93" s="4">
        <v>0</v>
      </c>
      <c r="G93" s="4">
        <v>100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-100</v>
      </c>
      <c r="O93" s="16">
        <f t="shared" si="3"/>
        <v>0</v>
      </c>
      <c r="P93" s="16">
        <f t="shared" si="4"/>
        <v>0</v>
      </c>
      <c r="S93" s="25"/>
    </row>
    <row r="94" spans="1:19" x14ac:dyDescent="0.25">
      <c r="A94" s="2">
        <v>0</v>
      </c>
      <c r="B94" s="2" t="s">
        <v>250</v>
      </c>
      <c r="C94" s="2">
        <v>3490035</v>
      </c>
      <c r="D94" s="2" t="s">
        <v>103</v>
      </c>
      <c r="E94" s="4">
        <v>1500</v>
      </c>
      <c r="F94" s="4">
        <v>0</v>
      </c>
      <c r="G94" s="4">
        <v>1500</v>
      </c>
      <c r="H94" s="4">
        <v>2693.27</v>
      </c>
      <c r="I94" s="4">
        <v>0</v>
      </c>
      <c r="J94" s="4">
        <v>0</v>
      </c>
      <c r="K94" s="4">
        <v>2693.27</v>
      </c>
      <c r="L94" s="4">
        <v>2693.27</v>
      </c>
      <c r="M94" s="4">
        <v>0</v>
      </c>
      <c r="N94" s="4">
        <v>1193.27</v>
      </c>
      <c r="O94" s="16">
        <f t="shared" si="3"/>
        <v>1.7955133333333333</v>
      </c>
      <c r="P94" s="16">
        <f t="shared" si="4"/>
        <v>1.7955133333333333</v>
      </c>
      <c r="S94" s="25">
        <f t="shared" si="5"/>
        <v>1193.27</v>
      </c>
    </row>
    <row r="95" spans="1:19" x14ac:dyDescent="0.25">
      <c r="A95" s="2">
        <v>0</v>
      </c>
      <c r="B95" s="2" t="s">
        <v>250</v>
      </c>
      <c r="C95" s="2">
        <v>3490036</v>
      </c>
      <c r="D95" s="2" t="s">
        <v>104</v>
      </c>
      <c r="E95" s="4">
        <v>50</v>
      </c>
      <c r="F95" s="4">
        <v>0</v>
      </c>
      <c r="G95" s="4">
        <v>50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-50</v>
      </c>
      <c r="O95" s="16">
        <f t="shared" si="3"/>
        <v>0</v>
      </c>
      <c r="P95" s="16">
        <f t="shared" si="4"/>
        <v>0</v>
      </c>
      <c r="S95" s="25"/>
    </row>
    <row r="96" spans="1:19" x14ac:dyDescent="0.25">
      <c r="A96" s="2">
        <v>0</v>
      </c>
      <c r="B96" s="2" t="s">
        <v>250</v>
      </c>
      <c r="C96" s="2">
        <v>3490039</v>
      </c>
      <c r="D96" s="2" t="s">
        <v>105</v>
      </c>
      <c r="E96" s="4">
        <v>5000</v>
      </c>
      <c r="F96" s="4">
        <v>0</v>
      </c>
      <c r="G96" s="4">
        <v>5000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-5000</v>
      </c>
      <c r="O96" s="16">
        <f t="shared" si="3"/>
        <v>0</v>
      </c>
      <c r="P96" s="16">
        <f t="shared" si="4"/>
        <v>0</v>
      </c>
      <c r="S96" s="25">
        <f t="shared" si="5"/>
        <v>-5000</v>
      </c>
    </row>
    <row r="97" spans="1:19" x14ac:dyDescent="0.25">
      <c r="A97" s="2">
        <v>0</v>
      </c>
      <c r="B97" s="2" t="s">
        <v>250</v>
      </c>
      <c r="C97" s="2">
        <v>3600002</v>
      </c>
      <c r="D97" s="2" t="s">
        <v>106</v>
      </c>
      <c r="E97" s="4">
        <v>100</v>
      </c>
      <c r="F97" s="4">
        <v>0</v>
      </c>
      <c r="G97" s="4">
        <v>100</v>
      </c>
      <c r="H97" s="4">
        <v>72.87</v>
      </c>
      <c r="I97" s="4">
        <v>0</v>
      </c>
      <c r="J97" s="4">
        <v>0</v>
      </c>
      <c r="K97" s="4">
        <v>72.87</v>
      </c>
      <c r="L97" s="4">
        <v>65.84</v>
      </c>
      <c r="M97" s="4">
        <v>7.03</v>
      </c>
      <c r="N97" s="4">
        <v>-27.13</v>
      </c>
      <c r="O97" s="16">
        <f t="shared" si="3"/>
        <v>0.72870000000000001</v>
      </c>
      <c r="P97" s="16">
        <f t="shared" si="4"/>
        <v>0.72870000000000001</v>
      </c>
      <c r="S97" s="25"/>
    </row>
    <row r="98" spans="1:19" x14ac:dyDescent="0.25">
      <c r="A98" s="2">
        <v>0</v>
      </c>
      <c r="B98" s="2" t="s">
        <v>250</v>
      </c>
      <c r="C98" s="2">
        <v>3600003</v>
      </c>
      <c r="D98" s="2" t="s">
        <v>107</v>
      </c>
      <c r="E98" s="4">
        <v>0</v>
      </c>
      <c r="F98" s="4">
        <v>0</v>
      </c>
      <c r="G98" s="4">
        <v>0</v>
      </c>
      <c r="H98" s="4">
        <v>400</v>
      </c>
      <c r="I98" s="4">
        <v>0</v>
      </c>
      <c r="J98" s="4">
        <v>0</v>
      </c>
      <c r="K98" s="4">
        <v>400</v>
      </c>
      <c r="L98" s="4">
        <v>400</v>
      </c>
      <c r="M98" s="4">
        <v>0</v>
      </c>
      <c r="N98" s="4">
        <v>400</v>
      </c>
      <c r="O98" s="16" t="e">
        <f t="shared" si="3"/>
        <v>#DIV/0!</v>
      </c>
      <c r="P98" s="16" t="e">
        <f t="shared" si="4"/>
        <v>#DIV/0!</v>
      </c>
      <c r="S98" s="25"/>
    </row>
    <row r="99" spans="1:19" x14ac:dyDescent="0.25">
      <c r="A99" s="2">
        <v>0</v>
      </c>
      <c r="B99" s="2" t="s">
        <v>250</v>
      </c>
      <c r="C99" s="2">
        <v>3600004</v>
      </c>
      <c r="D99" s="2" t="s">
        <v>108</v>
      </c>
      <c r="E99" s="4">
        <v>10</v>
      </c>
      <c r="F99" s="4">
        <v>0</v>
      </c>
      <c r="G99" s="4">
        <v>10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-10</v>
      </c>
      <c r="O99" s="16">
        <f t="shared" si="3"/>
        <v>0</v>
      </c>
      <c r="P99" s="16">
        <f t="shared" si="4"/>
        <v>0</v>
      </c>
      <c r="S99" s="25"/>
    </row>
    <row r="100" spans="1:19" x14ac:dyDescent="0.25">
      <c r="A100" s="2">
        <v>0</v>
      </c>
      <c r="B100" s="2" t="s">
        <v>250</v>
      </c>
      <c r="C100" s="2">
        <v>3890001</v>
      </c>
      <c r="D100" s="2" t="s">
        <v>109</v>
      </c>
      <c r="E100" s="4">
        <v>0</v>
      </c>
      <c r="F100" s="4">
        <v>0</v>
      </c>
      <c r="G100" s="4">
        <v>0</v>
      </c>
      <c r="H100" s="4">
        <v>40338.589999999997</v>
      </c>
      <c r="I100" s="4">
        <v>0</v>
      </c>
      <c r="J100" s="4">
        <v>0</v>
      </c>
      <c r="K100" s="4">
        <v>40338.589999999997</v>
      </c>
      <c r="L100" s="4">
        <v>30121.79</v>
      </c>
      <c r="M100" s="4">
        <v>10216.799999999999</v>
      </c>
      <c r="N100" s="4">
        <v>40338.589999999997</v>
      </c>
      <c r="O100" s="16" t="e">
        <f t="shared" si="3"/>
        <v>#DIV/0!</v>
      </c>
      <c r="P100" s="16" t="e">
        <f t="shared" si="4"/>
        <v>#DIV/0!</v>
      </c>
      <c r="Q100" s="21">
        <f>K100-E100</f>
        <v>40338.589999999997</v>
      </c>
      <c r="S100" s="25">
        <f t="shared" si="5"/>
        <v>40338.589999999997</v>
      </c>
    </row>
    <row r="101" spans="1:19" x14ac:dyDescent="0.25">
      <c r="A101" s="2">
        <v>0</v>
      </c>
      <c r="B101" s="2" t="s">
        <v>250</v>
      </c>
      <c r="C101" s="2">
        <v>3910001</v>
      </c>
      <c r="D101" s="2" t="s">
        <v>110</v>
      </c>
      <c r="E101" s="4">
        <v>1000</v>
      </c>
      <c r="F101" s="4">
        <v>0</v>
      </c>
      <c r="G101" s="4">
        <v>1000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-1000</v>
      </c>
      <c r="O101" s="16">
        <f t="shared" si="3"/>
        <v>0</v>
      </c>
      <c r="P101" s="16">
        <f t="shared" si="4"/>
        <v>0</v>
      </c>
      <c r="S101" s="25">
        <f t="shared" si="5"/>
        <v>-1000</v>
      </c>
    </row>
    <row r="102" spans="1:19" x14ac:dyDescent="0.25">
      <c r="A102" s="2">
        <v>0</v>
      </c>
      <c r="B102" s="2" t="s">
        <v>250</v>
      </c>
      <c r="C102" s="2">
        <v>3911002</v>
      </c>
      <c r="D102" s="2" t="s">
        <v>111</v>
      </c>
      <c r="E102" s="4">
        <v>0</v>
      </c>
      <c r="F102" s="4">
        <v>0</v>
      </c>
      <c r="G102" s="4">
        <v>0</v>
      </c>
      <c r="H102" s="4">
        <v>27790.94</v>
      </c>
      <c r="I102" s="4">
        <v>0</v>
      </c>
      <c r="J102" s="4">
        <v>0</v>
      </c>
      <c r="K102" s="4">
        <v>27790.94</v>
      </c>
      <c r="L102" s="4">
        <v>26186.36</v>
      </c>
      <c r="M102" s="4">
        <v>1604.58</v>
      </c>
      <c r="N102" s="4">
        <v>27790.94</v>
      </c>
      <c r="O102" s="16" t="e">
        <f t="shared" si="3"/>
        <v>#DIV/0!</v>
      </c>
      <c r="P102" s="16" t="e">
        <f t="shared" si="4"/>
        <v>#DIV/0!</v>
      </c>
      <c r="Q102" s="21">
        <f>K102-E102</f>
        <v>27790.94</v>
      </c>
      <c r="S102" s="25">
        <f t="shared" si="5"/>
        <v>27790.94</v>
      </c>
    </row>
    <row r="103" spans="1:19" x14ac:dyDescent="0.25">
      <c r="A103" s="2">
        <v>0</v>
      </c>
      <c r="B103" s="2" t="s">
        <v>250</v>
      </c>
      <c r="C103" s="2">
        <v>3912001</v>
      </c>
      <c r="D103" s="2" t="s">
        <v>112</v>
      </c>
      <c r="E103" s="4">
        <v>185000</v>
      </c>
      <c r="F103" s="4">
        <v>0</v>
      </c>
      <c r="G103" s="4">
        <v>185000</v>
      </c>
      <c r="H103" s="4">
        <v>296072.14</v>
      </c>
      <c r="I103" s="4">
        <v>190</v>
      </c>
      <c r="J103" s="4">
        <v>87503.76</v>
      </c>
      <c r="K103" s="4">
        <v>208378.38</v>
      </c>
      <c r="L103" s="4">
        <v>120533.37</v>
      </c>
      <c r="M103" s="4">
        <v>87845.01</v>
      </c>
      <c r="N103" s="4">
        <v>23378.38</v>
      </c>
      <c r="O103" s="16">
        <f t="shared" si="3"/>
        <v>1.1263696216216217</v>
      </c>
      <c r="P103" s="16">
        <f t="shared" si="4"/>
        <v>1.1263696216216217</v>
      </c>
      <c r="Q103" s="21">
        <f>K103-E103</f>
        <v>23378.380000000005</v>
      </c>
      <c r="S103" s="25">
        <f t="shared" si="5"/>
        <v>23378.380000000005</v>
      </c>
    </row>
    <row r="104" spans="1:19" x14ac:dyDescent="0.25">
      <c r="A104" s="2">
        <v>0</v>
      </c>
      <c r="B104" s="2" t="s">
        <v>250</v>
      </c>
      <c r="C104" s="2">
        <v>3919001</v>
      </c>
      <c r="D104" s="2" t="s">
        <v>113</v>
      </c>
      <c r="E104" s="4">
        <v>13000</v>
      </c>
      <c r="F104" s="4">
        <v>0</v>
      </c>
      <c r="G104" s="4">
        <v>13000</v>
      </c>
      <c r="H104" s="4">
        <v>18337.27</v>
      </c>
      <c r="I104" s="4">
        <v>180</v>
      </c>
      <c r="J104" s="4">
        <v>0</v>
      </c>
      <c r="K104" s="4">
        <v>18157.27</v>
      </c>
      <c r="L104" s="4">
        <v>4440.21</v>
      </c>
      <c r="M104" s="4">
        <v>13717.06</v>
      </c>
      <c r="N104" s="4">
        <v>5157.2700000000004</v>
      </c>
      <c r="O104" s="16">
        <f t="shared" si="3"/>
        <v>1.3967130769230769</v>
      </c>
      <c r="P104" s="16">
        <f t="shared" si="4"/>
        <v>1.3967130769230769</v>
      </c>
      <c r="Q104" s="21">
        <f t="shared" ref="Q104:Q114" si="6">K104-E104</f>
        <v>5157.2700000000004</v>
      </c>
      <c r="S104" s="25">
        <f t="shared" si="5"/>
        <v>5157.2700000000004</v>
      </c>
    </row>
    <row r="105" spans="1:19" x14ac:dyDescent="0.25">
      <c r="A105" s="2">
        <v>0</v>
      </c>
      <c r="B105" s="2" t="s">
        <v>250</v>
      </c>
      <c r="C105" s="2">
        <v>3919002</v>
      </c>
      <c r="D105" s="2" t="s">
        <v>114</v>
      </c>
      <c r="E105" s="4">
        <v>2000</v>
      </c>
      <c r="F105" s="4">
        <v>0</v>
      </c>
      <c r="G105" s="4">
        <v>2000</v>
      </c>
      <c r="H105" s="4">
        <v>3792.6</v>
      </c>
      <c r="I105" s="4">
        <v>0</v>
      </c>
      <c r="J105" s="4">
        <v>0</v>
      </c>
      <c r="K105" s="4">
        <v>3792.6</v>
      </c>
      <c r="L105" s="4">
        <v>1885.77</v>
      </c>
      <c r="M105" s="4">
        <v>1906.83</v>
      </c>
      <c r="N105" s="4">
        <v>1792.6</v>
      </c>
      <c r="O105" s="16">
        <f t="shared" si="3"/>
        <v>1.8962999999999999</v>
      </c>
      <c r="P105" s="16">
        <f t="shared" si="4"/>
        <v>1.8962999999999999</v>
      </c>
      <c r="Q105" s="21">
        <f t="shared" si="6"/>
        <v>1792.6</v>
      </c>
      <c r="S105" s="25"/>
    </row>
    <row r="106" spans="1:19" x14ac:dyDescent="0.25">
      <c r="A106" s="2">
        <v>0</v>
      </c>
      <c r="B106" s="2" t="s">
        <v>250</v>
      </c>
      <c r="C106" s="2">
        <v>3921101</v>
      </c>
      <c r="D106" s="2" t="s">
        <v>115</v>
      </c>
      <c r="E106" s="4">
        <v>140000</v>
      </c>
      <c r="F106" s="4">
        <v>0</v>
      </c>
      <c r="G106" s="4">
        <v>140000</v>
      </c>
      <c r="H106" s="4">
        <v>123911.39</v>
      </c>
      <c r="I106" s="4">
        <v>99.5</v>
      </c>
      <c r="J106" s="4">
        <v>0</v>
      </c>
      <c r="K106" s="4">
        <v>123811.89</v>
      </c>
      <c r="L106" s="4">
        <v>123811.89</v>
      </c>
      <c r="M106" s="4">
        <v>0</v>
      </c>
      <c r="N106" s="4">
        <v>-16188.11</v>
      </c>
      <c r="O106" s="16">
        <f t="shared" si="3"/>
        <v>0.88437064285714284</v>
      </c>
      <c r="P106" s="16">
        <f t="shared" si="4"/>
        <v>0.88437064285714284</v>
      </c>
      <c r="Q106" s="21">
        <f t="shared" si="6"/>
        <v>-16188.11</v>
      </c>
      <c r="S106" s="25">
        <f t="shared" si="5"/>
        <v>-16188.11</v>
      </c>
    </row>
    <row r="107" spans="1:19" x14ac:dyDescent="0.25">
      <c r="A107" s="2">
        <v>0</v>
      </c>
      <c r="B107" s="2" t="s">
        <v>250</v>
      </c>
      <c r="C107" s="2">
        <v>3930001</v>
      </c>
      <c r="D107" s="2" t="s">
        <v>116</v>
      </c>
      <c r="E107" s="4">
        <v>60000</v>
      </c>
      <c r="F107" s="4">
        <v>0</v>
      </c>
      <c r="G107" s="4">
        <v>60000</v>
      </c>
      <c r="H107" s="4">
        <v>46356.85</v>
      </c>
      <c r="I107" s="4">
        <v>659.41</v>
      </c>
      <c r="J107" s="4">
        <v>0</v>
      </c>
      <c r="K107" s="4">
        <v>45697.440000000002</v>
      </c>
      <c r="L107" s="4">
        <v>45697.440000000002</v>
      </c>
      <c r="M107" s="4">
        <v>0</v>
      </c>
      <c r="N107" s="4">
        <v>-14302.56</v>
      </c>
      <c r="O107" s="16">
        <f t="shared" si="3"/>
        <v>0.76162400000000008</v>
      </c>
      <c r="P107" s="16">
        <f t="shared" si="4"/>
        <v>0.76162400000000008</v>
      </c>
      <c r="Q107" s="21">
        <f t="shared" si="6"/>
        <v>-14302.559999999998</v>
      </c>
      <c r="S107" s="25">
        <f t="shared" si="5"/>
        <v>-14302.559999999998</v>
      </c>
    </row>
    <row r="108" spans="1:19" x14ac:dyDescent="0.25">
      <c r="A108" s="2">
        <v>0</v>
      </c>
      <c r="B108" s="2" t="s">
        <v>250</v>
      </c>
      <c r="C108" s="2">
        <v>3980001</v>
      </c>
      <c r="D108" s="2" t="s">
        <v>117</v>
      </c>
      <c r="E108" s="4">
        <v>3000</v>
      </c>
      <c r="F108" s="4">
        <v>0</v>
      </c>
      <c r="G108" s="4">
        <v>3000</v>
      </c>
      <c r="H108" s="4">
        <v>689.58</v>
      </c>
      <c r="I108" s="4">
        <v>0</v>
      </c>
      <c r="J108" s="4">
        <v>0</v>
      </c>
      <c r="K108" s="4">
        <v>689.58</v>
      </c>
      <c r="L108" s="4">
        <v>689.58</v>
      </c>
      <c r="M108" s="4">
        <v>0</v>
      </c>
      <c r="N108" s="4">
        <v>-2310.42</v>
      </c>
      <c r="O108" s="16">
        <f t="shared" si="3"/>
        <v>0.22986000000000001</v>
      </c>
      <c r="P108" s="16">
        <f t="shared" si="4"/>
        <v>0.22986000000000001</v>
      </c>
      <c r="Q108" s="21">
        <f t="shared" si="6"/>
        <v>-2310.42</v>
      </c>
      <c r="S108" s="25">
        <f t="shared" si="5"/>
        <v>-2310.42</v>
      </c>
    </row>
    <row r="109" spans="1:19" x14ac:dyDescent="0.25">
      <c r="A109" s="2">
        <v>0</v>
      </c>
      <c r="B109" s="2" t="s">
        <v>250</v>
      </c>
      <c r="C109" s="2">
        <v>3990000</v>
      </c>
      <c r="D109" s="2" t="s">
        <v>118</v>
      </c>
      <c r="E109" s="4">
        <v>4500</v>
      </c>
      <c r="F109" s="4">
        <v>0</v>
      </c>
      <c r="G109" s="4">
        <v>4500</v>
      </c>
      <c r="H109" s="4">
        <v>7383.47</v>
      </c>
      <c r="I109" s="4">
        <v>2220.6999999999998</v>
      </c>
      <c r="J109" s="4">
        <v>0</v>
      </c>
      <c r="K109" s="4">
        <v>5162.7700000000004</v>
      </c>
      <c r="L109" s="4">
        <v>5162.7700000000004</v>
      </c>
      <c r="M109" s="4">
        <v>0</v>
      </c>
      <c r="N109" s="4">
        <v>662.77</v>
      </c>
      <c r="O109" s="16">
        <f t="shared" si="3"/>
        <v>1.1472822222222223</v>
      </c>
      <c r="P109" s="16">
        <f t="shared" si="4"/>
        <v>1.1472822222222223</v>
      </c>
      <c r="Q109" s="21">
        <f t="shared" si="6"/>
        <v>662.77000000000044</v>
      </c>
      <c r="S109" s="25"/>
    </row>
    <row r="110" spans="1:19" x14ac:dyDescent="0.25">
      <c r="A110" s="2">
        <v>0</v>
      </c>
      <c r="B110" s="2" t="s">
        <v>250</v>
      </c>
      <c r="C110" s="2">
        <v>3990001</v>
      </c>
      <c r="D110" s="2" t="s">
        <v>119</v>
      </c>
      <c r="E110" s="4">
        <v>25000</v>
      </c>
      <c r="F110" s="4">
        <v>0</v>
      </c>
      <c r="G110" s="4">
        <v>25000</v>
      </c>
      <c r="H110" s="4">
        <v>105923.84</v>
      </c>
      <c r="I110" s="4">
        <v>902.58</v>
      </c>
      <c r="J110" s="4">
        <v>0</v>
      </c>
      <c r="K110" s="4">
        <v>105021.26</v>
      </c>
      <c r="L110" s="4">
        <v>74877.06</v>
      </c>
      <c r="M110" s="4">
        <v>30144.2</v>
      </c>
      <c r="N110" s="4">
        <v>80021.259999999995</v>
      </c>
      <c r="O110" s="16">
        <f t="shared" si="3"/>
        <v>4.2008504000000002</v>
      </c>
      <c r="P110" s="16">
        <f t="shared" si="4"/>
        <v>4.2008504000000002</v>
      </c>
      <c r="Q110" s="22">
        <f t="shared" si="6"/>
        <v>80021.259999999995</v>
      </c>
      <c r="S110" s="31">
        <f t="shared" si="5"/>
        <v>80021.259999999995</v>
      </c>
    </row>
    <row r="111" spans="1:19" x14ac:dyDescent="0.25">
      <c r="A111" s="2">
        <v>0</v>
      </c>
      <c r="B111" s="2" t="s">
        <v>250</v>
      </c>
      <c r="C111" s="2">
        <v>3990002</v>
      </c>
      <c r="D111" s="2" t="s">
        <v>120</v>
      </c>
      <c r="E111" s="4">
        <v>80000</v>
      </c>
      <c r="F111" s="4">
        <v>0</v>
      </c>
      <c r="G111" s="4">
        <v>80000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-80000</v>
      </c>
      <c r="O111" s="16">
        <f t="shared" si="3"/>
        <v>0</v>
      </c>
      <c r="P111" s="16">
        <f t="shared" si="4"/>
        <v>0</v>
      </c>
      <c r="Q111" s="22">
        <f t="shared" si="6"/>
        <v>-80000</v>
      </c>
      <c r="S111" s="31">
        <f t="shared" si="5"/>
        <v>-80000</v>
      </c>
    </row>
    <row r="112" spans="1:19" x14ac:dyDescent="0.25">
      <c r="A112" s="2">
        <v>0</v>
      </c>
      <c r="B112" s="2" t="s">
        <v>250</v>
      </c>
      <c r="C112" s="2">
        <v>3990003</v>
      </c>
      <c r="D112" s="2" t="s">
        <v>121</v>
      </c>
      <c r="E112" s="4">
        <v>18000</v>
      </c>
      <c r="F112" s="4">
        <v>0</v>
      </c>
      <c r="G112" s="4">
        <v>18000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-18000</v>
      </c>
      <c r="O112" s="16">
        <f t="shared" si="3"/>
        <v>0</v>
      </c>
      <c r="P112" s="16">
        <f t="shared" si="4"/>
        <v>0</v>
      </c>
      <c r="Q112" s="21">
        <f t="shared" si="6"/>
        <v>-18000</v>
      </c>
      <c r="S112" s="25">
        <f t="shared" si="5"/>
        <v>-18000</v>
      </c>
    </row>
    <row r="113" spans="1:19" x14ac:dyDescent="0.25">
      <c r="A113" s="2">
        <v>0</v>
      </c>
      <c r="B113" s="2" t="s">
        <v>250</v>
      </c>
      <c r="C113" s="2">
        <v>3990004</v>
      </c>
      <c r="D113" s="2" t="s">
        <v>122</v>
      </c>
      <c r="E113" s="4">
        <v>100</v>
      </c>
      <c r="F113" s="4">
        <v>0</v>
      </c>
      <c r="G113" s="4">
        <v>100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-100</v>
      </c>
      <c r="O113" s="16">
        <f t="shared" si="3"/>
        <v>0</v>
      </c>
      <c r="P113" s="16">
        <f t="shared" si="4"/>
        <v>0</v>
      </c>
      <c r="Q113" s="21">
        <f t="shared" si="6"/>
        <v>-100</v>
      </c>
      <c r="S113" s="25"/>
    </row>
    <row r="114" spans="1:19" x14ac:dyDescent="0.25">
      <c r="A114" s="2">
        <v>0</v>
      </c>
      <c r="B114" s="2" t="s">
        <v>250</v>
      </c>
      <c r="C114" s="2">
        <v>3990006</v>
      </c>
      <c r="D114" s="2" t="s">
        <v>123</v>
      </c>
      <c r="E114" s="4">
        <v>4500</v>
      </c>
      <c r="F114" s="4">
        <v>0</v>
      </c>
      <c r="G114" s="4">
        <v>4500</v>
      </c>
      <c r="H114" s="4">
        <v>3358.14</v>
      </c>
      <c r="I114" s="4">
        <v>0</v>
      </c>
      <c r="J114" s="4">
        <v>0</v>
      </c>
      <c r="K114" s="4">
        <v>3358.14</v>
      </c>
      <c r="L114" s="4">
        <v>3358.14</v>
      </c>
      <c r="M114" s="4">
        <v>0</v>
      </c>
      <c r="N114" s="4">
        <v>-1141.8599999999999</v>
      </c>
      <c r="O114" s="16">
        <f t="shared" si="3"/>
        <v>0.74625333333333332</v>
      </c>
      <c r="P114" s="16">
        <f t="shared" si="4"/>
        <v>0.74625333333333332</v>
      </c>
      <c r="Q114" s="21">
        <f t="shared" si="6"/>
        <v>-1141.8600000000001</v>
      </c>
      <c r="S114" s="25">
        <f t="shared" si="5"/>
        <v>-1141.8600000000001</v>
      </c>
    </row>
    <row r="115" spans="1:19" x14ac:dyDescent="0.25">
      <c r="A115" s="2">
        <v>0</v>
      </c>
      <c r="B115" s="2" t="s">
        <v>250</v>
      </c>
      <c r="C115" s="2">
        <v>3990008</v>
      </c>
      <c r="D115" s="2" t="s">
        <v>124</v>
      </c>
      <c r="E115" s="4">
        <v>100</v>
      </c>
      <c r="F115" s="4">
        <v>0</v>
      </c>
      <c r="G115" s="4">
        <v>100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-100</v>
      </c>
      <c r="O115" s="16">
        <f t="shared" si="3"/>
        <v>0</v>
      </c>
      <c r="P115" s="16">
        <f t="shared" si="4"/>
        <v>0</v>
      </c>
      <c r="S115" s="25"/>
    </row>
    <row r="116" spans="1:19" x14ac:dyDescent="0.25">
      <c r="A116" s="2">
        <v>0</v>
      </c>
      <c r="B116" s="2" t="s">
        <v>250</v>
      </c>
      <c r="C116" s="2">
        <v>3990013</v>
      </c>
      <c r="D116" s="2" t="s">
        <v>125</v>
      </c>
      <c r="E116" s="4">
        <v>0</v>
      </c>
      <c r="F116" s="4">
        <v>0</v>
      </c>
      <c r="G116" s="4">
        <v>0</v>
      </c>
      <c r="H116" s="4">
        <v>115.5</v>
      </c>
      <c r="I116" s="4">
        <v>0</v>
      </c>
      <c r="J116" s="4">
        <v>0</v>
      </c>
      <c r="K116" s="4">
        <v>115.5</v>
      </c>
      <c r="L116" s="4">
        <v>115.5</v>
      </c>
      <c r="M116" s="4">
        <v>0</v>
      </c>
      <c r="N116" s="4">
        <v>115.5</v>
      </c>
      <c r="O116" s="16" t="e">
        <f t="shared" si="3"/>
        <v>#DIV/0!</v>
      </c>
      <c r="P116" s="16" t="e">
        <f t="shared" si="4"/>
        <v>#DIV/0!</v>
      </c>
      <c r="S116" s="25"/>
    </row>
    <row r="117" spans="1:19" x14ac:dyDescent="0.25">
      <c r="A117" s="2">
        <v>0</v>
      </c>
      <c r="B117" s="2" t="s">
        <v>250</v>
      </c>
      <c r="C117" s="2">
        <v>3990014</v>
      </c>
      <c r="D117" s="2" t="s">
        <v>126</v>
      </c>
      <c r="E117" s="4">
        <v>50</v>
      </c>
      <c r="F117" s="4">
        <v>0</v>
      </c>
      <c r="G117" s="4">
        <v>50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-50</v>
      </c>
      <c r="O117" s="16">
        <f t="shared" si="3"/>
        <v>0</v>
      </c>
      <c r="P117" s="16">
        <f t="shared" si="4"/>
        <v>0</v>
      </c>
      <c r="S117" s="25"/>
    </row>
    <row r="118" spans="1:19" x14ac:dyDescent="0.25">
      <c r="A118" s="2">
        <v>0</v>
      </c>
      <c r="B118" s="2" t="s">
        <v>250</v>
      </c>
      <c r="C118" s="2">
        <v>3990015</v>
      </c>
      <c r="D118" s="2" t="s">
        <v>127</v>
      </c>
      <c r="E118" s="4">
        <v>50</v>
      </c>
      <c r="F118" s="4">
        <v>0</v>
      </c>
      <c r="G118" s="4">
        <v>50</v>
      </c>
      <c r="H118" s="4">
        <v>1227.6500000000001</v>
      </c>
      <c r="I118" s="4">
        <v>0</v>
      </c>
      <c r="J118" s="4">
        <v>0</v>
      </c>
      <c r="K118" s="4">
        <v>1227.6500000000001</v>
      </c>
      <c r="L118" s="4">
        <v>1227.6500000000001</v>
      </c>
      <c r="M118" s="4">
        <v>0</v>
      </c>
      <c r="N118" s="4">
        <v>1177.6500000000001</v>
      </c>
      <c r="O118" s="16">
        <f t="shared" si="3"/>
        <v>24.553000000000001</v>
      </c>
      <c r="P118" s="16">
        <f t="shared" si="4"/>
        <v>24.553000000000001</v>
      </c>
      <c r="S118" s="25">
        <f t="shared" si="5"/>
        <v>1177.6500000000001</v>
      </c>
    </row>
    <row r="119" spans="1:19" x14ac:dyDescent="0.25">
      <c r="A119" s="2">
        <v>0</v>
      </c>
      <c r="B119" s="2" t="s">
        <v>250</v>
      </c>
      <c r="C119" s="2">
        <v>3990016</v>
      </c>
      <c r="D119" s="2" t="s">
        <v>128</v>
      </c>
      <c r="E119" s="4">
        <v>50</v>
      </c>
      <c r="F119" s="4">
        <v>0</v>
      </c>
      <c r="G119" s="4">
        <v>50</v>
      </c>
      <c r="H119" s="4">
        <v>122.5</v>
      </c>
      <c r="I119" s="4">
        <v>0</v>
      </c>
      <c r="J119" s="4">
        <v>0</v>
      </c>
      <c r="K119" s="4">
        <v>122.5</v>
      </c>
      <c r="L119" s="4">
        <v>122.5</v>
      </c>
      <c r="M119" s="4">
        <v>0</v>
      </c>
      <c r="N119" s="4">
        <v>72.5</v>
      </c>
      <c r="O119" s="16">
        <f t="shared" si="3"/>
        <v>2.4500000000000002</v>
      </c>
      <c r="P119" s="16">
        <f t="shared" si="4"/>
        <v>2.4500000000000002</v>
      </c>
      <c r="S119" s="25"/>
    </row>
    <row r="120" spans="1:19" x14ac:dyDescent="0.25">
      <c r="A120" s="2">
        <v>0</v>
      </c>
      <c r="B120" s="2" t="s">
        <v>250</v>
      </c>
      <c r="C120" s="2">
        <v>3990019</v>
      </c>
      <c r="D120" s="2" t="s">
        <v>129</v>
      </c>
      <c r="E120" s="4">
        <v>0</v>
      </c>
      <c r="F120" s="4">
        <v>0</v>
      </c>
      <c r="G120" s="4">
        <v>0</v>
      </c>
      <c r="H120" s="4">
        <v>3484.38</v>
      </c>
      <c r="I120" s="4">
        <v>0</v>
      </c>
      <c r="J120" s="4">
        <v>0</v>
      </c>
      <c r="K120" s="4">
        <v>3484.38</v>
      </c>
      <c r="L120" s="4">
        <v>3484.38</v>
      </c>
      <c r="M120" s="4">
        <v>0</v>
      </c>
      <c r="N120" s="4">
        <v>3484.38</v>
      </c>
      <c r="O120" s="16" t="e">
        <f t="shared" si="3"/>
        <v>#DIV/0!</v>
      </c>
      <c r="P120" s="16" t="e">
        <f t="shared" si="4"/>
        <v>#DIV/0!</v>
      </c>
      <c r="Q120" s="21">
        <f t="shared" ref="Q120" si="7">K120-E120</f>
        <v>3484.38</v>
      </c>
      <c r="S120" s="25">
        <f t="shared" si="5"/>
        <v>3484.38</v>
      </c>
    </row>
    <row r="121" spans="1:19" x14ac:dyDescent="0.25">
      <c r="A121" s="2">
        <v>0</v>
      </c>
      <c r="B121" s="2" t="s">
        <v>250</v>
      </c>
      <c r="C121" s="2">
        <v>3990020</v>
      </c>
      <c r="D121" s="2" t="s">
        <v>130</v>
      </c>
      <c r="E121" s="4">
        <v>10</v>
      </c>
      <c r="F121" s="4">
        <v>0</v>
      </c>
      <c r="G121" s="4">
        <v>10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-10</v>
      </c>
      <c r="O121" s="16">
        <f t="shared" si="3"/>
        <v>0</v>
      </c>
      <c r="P121" s="16">
        <f t="shared" si="4"/>
        <v>0</v>
      </c>
      <c r="S121" s="25"/>
    </row>
    <row r="122" spans="1:19" x14ac:dyDescent="0.25">
      <c r="A122" s="2">
        <v>0</v>
      </c>
      <c r="B122" s="2" t="s">
        <v>250</v>
      </c>
      <c r="C122" s="2">
        <v>3990022</v>
      </c>
      <c r="D122" s="2" t="s">
        <v>131</v>
      </c>
      <c r="E122" s="4">
        <v>0</v>
      </c>
      <c r="F122" s="4">
        <v>0</v>
      </c>
      <c r="G122" s="4">
        <v>0</v>
      </c>
      <c r="H122" s="4">
        <v>48</v>
      </c>
      <c r="I122" s="4">
        <v>0</v>
      </c>
      <c r="J122" s="4">
        <v>0</v>
      </c>
      <c r="K122" s="4">
        <v>48</v>
      </c>
      <c r="L122" s="4">
        <v>48</v>
      </c>
      <c r="M122" s="4">
        <v>0</v>
      </c>
      <c r="N122" s="4">
        <v>48</v>
      </c>
      <c r="O122" s="16" t="e">
        <f t="shared" si="3"/>
        <v>#DIV/0!</v>
      </c>
      <c r="P122" s="16" t="e">
        <f t="shared" si="4"/>
        <v>#DIV/0!</v>
      </c>
      <c r="S122" s="25"/>
    </row>
    <row r="123" spans="1:19" x14ac:dyDescent="0.25">
      <c r="A123" s="2">
        <v>0</v>
      </c>
      <c r="B123" s="2" t="s">
        <v>251</v>
      </c>
      <c r="C123" s="2">
        <v>4200001</v>
      </c>
      <c r="D123" s="2" t="s">
        <v>132</v>
      </c>
      <c r="E123" s="4">
        <v>4658826.26</v>
      </c>
      <c r="F123" s="4">
        <v>0</v>
      </c>
      <c r="G123" s="4">
        <v>4658826.26</v>
      </c>
      <c r="H123" s="4">
        <v>4779800.1399999997</v>
      </c>
      <c r="I123" s="4">
        <v>205518.53</v>
      </c>
      <c r="J123" s="4">
        <v>0</v>
      </c>
      <c r="K123" s="4">
        <v>4574281.6100000003</v>
      </c>
      <c r="L123" s="4">
        <v>4574281.6100000003</v>
      </c>
      <c r="M123" s="4">
        <v>0</v>
      </c>
      <c r="N123" s="4">
        <v>-84544.65</v>
      </c>
      <c r="O123" s="16">
        <f t="shared" si="3"/>
        <v>0.98185280040900269</v>
      </c>
      <c r="P123" s="16">
        <f t="shared" si="4"/>
        <v>0.98185280040900269</v>
      </c>
      <c r="Q123" s="21">
        <f t="shared" ref="Q123:Q186" si="8">K123-E123</f>
        <v>-84544.649999999441</v>
      </c>
      <c r="S123" s="25">
        <f t="shared" si="5"/>
        <v>-84544.649999999441</v>
      </c>
    </row>
    <row r="124" spans="1:19" x14ac:dyDescent="0.25">
      <c r="A124" s="2">
        <v>0</v>
      </c>
      <c r="B124" s="2" t="s">
        <v>251</v>
      </c>
      <c r="C124" s="2">
        <v>4202001</v>
      </c>
      <c r="D124" s="2" t="s">
        <v>133</v>
      </c>
      <c r="E124" s="4">
        <v>18000</v>
      </c>
      <c r="F124" s="4">
        <v>0</v>
      </c>
      <c r="G124" s="4">
        <v>18000</v>
      </c>
      <c r="H124" s="4">
        <v>3091.46</v>
      </c>
      <c r="I124" s="4">
        <v>0</v>
      </c>
      <c r="J124" s="4">
        <v>0</v>
      </c>
      <c r="K124" s="4">
        <v>3091.46</v>
      </c>
      <c r="L124" s="4">
        <v>3091.46</v>
      </c>
      <c r="M124" s="4">
        <v>0</v>
      </c>
      <c r="N124" s="4">
        <v>-14908.54</v>
      </c>
      <c r="O124" s="16">
        <f t="shared" si="3"/>
        <v>0.17174777777777778</v>
      </c>
      <c r="P124" s="16">
        <f t="shared" si="4"/>
        <v>0.17174777777777778</v>
      </c>
      <c r="S124" s="25"/>
    </row>
    <row r="125" spans="1:19" x14ac:dyDescent="0.25">
      <c r="A125" s="2">
        <v>0</v>
      </c>
      <c r="B125" s="2" t="s">
        <v>251</v>
      </c>
      <c r="C125" s="2">
        <v>4209000</v>
      </c>
      <c r="D125" s="2" t="s">
        <v>134</v>
      </c>
      <c r="E125" s="4">
        <v>0</v>
      </c>
      <c r="F125" s="4">
        <v>0</v>
      </c>
      <c r="G125" s="4">
        <v>0</v>
      </c>
      <c r="H125" s="4">
        <v>205518.53</v>
      </c>
      <c r="I125" s="4">
        <v>0</v>
      </c>
      <c r="J125" s="4">
        <v>0</v>
      </c>
      <c r="K125" s="4">
        <v>205518.53</v>
      </c>
      <c r="L125" s="4">
        <v>205518.53</v>
      </c>
      <c r="M125" s="4">
        <v>0</v>
      </c>
      <c r="N125" s="4">
        <v>205518.53</v>
      </c>
      <c r="O125" s="16" t="e">
        <f t="shared" si="3"/>
        <v>#DIV/0!</v>
      </c>
      <c r="P125" s="16" t="e">
        <f t="shared" si="4"/>
        <v>#DIV/0!</v>
      </c>
      <c r="Q125" s="22">
        <f t="shared" si="8"/>
        <v>205518.53</v>
      </c>
      <c r="S125" s="25">
        <f t="shared" si="5"/>
        <v>205518.53</v>
      </c>
    </row>
    <row r="126" spans="1:19" x14ac:dyDescent="0.25">
      <c r="A126" s="2">
        <v>0</v>
      </c>
      <c r="B126" s="2" t="s">
        <v>251</v>
      </c>
      <c r="C126" s="2">
        <v>4209002</v>
      </c>
      <c r="D126" s="2" t="s">
        <v>135</v>
      </c>
      <c r="E126" s="4">
        <v>6829.24</v>
      </c>
      <c r="F126" s="4">
        <v>4911.8500000000004</v>
      </c>
      <c r="G126" s="4">
        <v>11741.09</v>
      </c>
      <c r="H126" s="4">
        <v>11741.08</v>
      </c>
      <c r="I126" s="4">
        <v>0</v>
      </c>
      <c r="J126" s="4">
        <v>0</v>
      </c>
      <c r="K126" s="4">
        <v>11741.08</v>
      </c>
      <c r="L126" s="4">
        <v>11741.08</v>
      </c>
      <c r="M126" s="4">
        <v>0</v>
      </c>
      <c r="N126" s="4">
        <v>-0.01</v>
      </c>
      <c r="O126" s="16">
        <f t="shared" si="3"/>
        <v>1.7192366939805894</v>
      </c>
      <c r="P126" s="16">
        <f t="shared" si="4"/>
        <v>0.99999914829032055</v>
      </c>
      <c r="Q126" s="21">
        <f t="shared" si="8"/>
        <v>4911.84</v>
      </c>
      <c r="S126" s="25"/>
    </row>
    <row r="127" spans="1:19" x14ac:dyDescent="0.25">
      <c r="A127" s="2">
        <v>0</v>
      </c>
      <c r="B127" s="2" t="s">
        <v>251</v>
      </c>
      <c r="C127" s="2">
        <v>4500001</v>
      </c>
      <c r="D127" s="2" t="s">
        <v>136</v>
      </c>
      <c r="E127" s="4">
        <v>232000</v>
      </c>
      <c r="F127" s="4">
        <v>0</v>
      </c>
      <c r="G127" s="4">
        <v>232000</v>
      </c>
      <c r="H127" s="4">
        <v>249567.77</v>
      </c>
      <c r="I127" s="4">
        <v>0</v>
      </c>
      <c r="J127" s="4">
        <v>0</v>
      </c>
      <c r="K127" s="4">
        <v>249567.77</v>
      </c>
      <c r="L127" s="4">
        <v>249567.77</v>
      </c>
      <c r="M127" s="4">
        <v>0</v>
      </c>
      <c r="N127" s="4">
        <v>17567.77</v>
      </c>
      <c r="O127" s="16">
        <f t="shared" si="3"/>
        <v>1.0757231465517241</v>
      </c>
      <c r="P127" s="16">
        <f t="shared" si="4"/>
        <v>1.0757231465517241</v>
      </c>
      <c r="Q127" s="21">
        <f t="shared" si="8"/>
        <v>17567.76999999999</v>
      </c>
      <c r="S127" s="25">
        <f t="shared" si="5"/>
        <v>17567.76999999999</v>
      </c>
    </row>
    <row r="128" spans="1:19" x14ac:dyDescent="0.25">
      <c r="A128" s="2">
        <v>0</v>
      </c>
      <c r="B128" s="2" t="s">
        <v>251</v>
      </c>
      <c r="C128" s="2">
        <v>4500205</v>
      </c>
      <c r="D128" s="2" t="s">
        <v>137</v>
      </c>
      <c r="E128" s="4">
        <v>27000</v>
      </c>
      <c r="F128" s="4">
        <v>0</v>
      </c>
      <c r="G128" s="4">
        <v>27000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-27000</v>
      </c>
      <c r="O128" s="16">
        <f t="shared" si="3"/>
        <v>0</v>
      </c>
      <c r="P128" s="16">
        <f t="shared" si="4"/>
        <v>0</v>
      </c>
      <c r="Q128" s="29">
        <f t="shared" si="8"/>
        <v>-27000</v>
      </c>
      <c r="S128" s="25">
        <f t="shared" si="5"/>
        <v>-27000</v>
      </c>
    </row>
    <row r="129" spans="1:19" x14ac:dyDescent="0.25">
      <c r="A129" s="2">
        <v>0</v>
      </c>
      <c r="B129" s="2" t="s">
        <v>251</v>
      </c>
      <c r="C129" s="2">
        <v>4503000</v>
      </c>
      <c r="D129" s="2" t="s">
        <v>138</v>
      </c>
      <c r="E129" s="4">
        <v>10000</v>
      </c>
      <c r="F129" s="4">
        <v>0</v>
      </c>
      <c r="G129" s="4">
        <v>10000</v>
      </c>
      <c r="H129" s="4">
        <v>10000</v>
      </c>
      <c r="I129" s="4">
        <v>0</v>
      </c>
      <c r="J129" s="4">
        <v>0</v>
      </c>
      <c r="K129" s="4">
        <v>10000</v>
      </c>
      <c r="L129" s="4">
        <v>7000</v>
      </c>
      <c r="M129" s="4">
        <v>3000</v>
      </c>
      <c r="N129" s="4">
        <v>0</v>
      </c>
      <c r="O129" s="16">
        <f t="shared" si="3"/>
        <v>1</v>
      </c>
      <c r="P129" s="16">
        <f t="shared" si="4"/>
        <v>1</v>
      </c>
      <c r="Q129" s="21">
        <f t="shared" si="8"/>
        <v>0</v>
      </c>
      <c r="S129" s="25">
        <f t="shared" si="5"/>
        <v>0</v>
      </c>
    </row>
    <row r="130" spans="1:19" x14ac:dyDescent="0.25">
      <c r="A130" s="2">
        <v>0</v>
      </c>
      <c r="B130" s="2" t="s">
        <v>251</v>
      </c>
      <c r="C130" s="2">
        <v>4503001</v>
      </c>
      <c r="D130" s="2" t="s">
        <v>139</v>
      </c>
      <c r="E130" s="4">
        <v>36141.49</v>
      </c>
      <c r="F130" s="4">
        <v>0</v>
      </c>
      <c r="G130" s="4">
        <v>36141.49</v>
      </c>
      <c r="H130" s="4">
        <v>32447.78</v>
      </c>
      <c r="I130" s="4">
        <v>0</v>
      </c>
      <c r="J130" s="4">
        <v>0</v>
      </c>
      <c r="K130" s="4">
        <v>32447.78</v>
      </c>
      <c r="L130" s="4">
        <v>0</v>
      </c>
      <c r="M130" s="4">
        <v>32447.78</v>
      </c>
      <c r="N130" s="4">
        <v>-3693.71</v>
      </c>
      <c r="O130" s="16">
        <f t="shared" si="3"/>
        <v>0.89779862424045054</v>
      </c>
      <c r="P130" s="16">
        <f t="shared" si="4"/>
        <v>0.89779862424045054</v>
      </c>
      <c r="Q130" s="21">
        <f t="shared" si="8"/>
        <v>-3693.7099999999991</v>
      </c>
      <c r="S130" s="25">
        <f t="shared" si="5"/>
        <v>-3693.7099999999991</v>
      </c>
    </row>
    <row r="131" spans="1:19" x14ac:dyDescent="0.25">
      <c r="A131" s="2">
        <v>0</v>
      </c>
      <c r="B131" s="2" t="s">
        <v>251</v>
      </c>
      <c r="C131" s="2">
        <v>4503005</v>
      </c>
      <c r="D131" s="2" t="s">
        <v>140</v>
      </c>
      <c r="E131" s="4">
        <v>56271</v>
      </c>
      <c r="F131" s="4">
        <v>0</v>
      </c>
      <c r="G131" s="4">
        <v>56271</v>
      </c>
      <c r="H131" s="4">
        <v>3000</v>
      </c>
      <c r="I131" s="4">
        <v>0</v>
      </c>
      <c r="J131" s="4">
        <v>0</v>
      </c>
      <c r="K131" s="4">
        <v>3000</v>
      </c>
      <c r="L131" s="4">
        <v>660</v>
      </c>
      <c r="M131" s="4">
        <v>2340</v>
      </c>
      <c r="N131" s="4">
        <v>-53271</v>
      </c>
      <c r="O131" s="16">
        <f t="shared" ref="O131:O194" si="9">(K131*100%)/E131</f>
        <v>5.3313429652929574E-2</v>
      </c>
      <c r="P131" s="16">
        <f t="shared" ref="P131:P194" si="10">(K131*100%)/G131</f>
        <v>5.3313429652929574E-2</v>
      </c>
      <c r="Q131" s="22">
        <f t="shared" si="8"/>
        <v>-53271</v>
      </c>
      <c r="S131" s="25">
        <f t="shared" ref="S131:S194" si="11">K131-G131</f>
        <v>-53271</v>
      </c>
    </row>
    <row r="132" spans="1:19" x14ac:dyDescent="0.25">
      <c r="A132" s="2">
        <v>0</v>
      </c>
      <c r="B132" s="2" t="s">
        <v>251</v>
      </c>
      <c r="C132" s="2">
        <v>4503008</v>
      </c>
      <c r="D132" s="2" t="s">
        <v>141</v>
      </c>
      <c r="E132" s="4">
        <v>110914.29</v>
      </c>
      <c r="F132" s="4">
        <v>0</v>
      </c>
      <c r="G132" s="4">
        <v>110914.29</v>
      </c>
      <c r="H132" s="4">
        <v>106114.89</v>
      </c>
      <c r="I132" s="4">
        <v>0</v>
      </c>
      <c r="J132" s="4">
        <v>0</v>
      </c>
      <c r="K132" s="4">
        <v>106114.89</v>
      </c>
      <c r="L132" s="4">
        <v>106114.89</v>
      </c>
      <c r="M132" s="4">
        <v>0</v>
      </c>
      <c r="N132" s="4">
        <v>-4799.3999999999996</v>
      </c>
      <c r="O132" s="16">
        <f t="shared" si="9"/>
        <v>0.95672874974000199</v>
      </c>
      <c r="P132" s="16">
        <f t="shared" si="10"/>
        <v>0.95672874974000199</v>
      </c>
      <c r="Q132" s="21">
        <f t="shared" si="8"/>
        <v>-4799.3999999999942</v>
      </c>
      <c r="S132" s="25">
        <f t="shared" si="11"/>
        <v>-4799.3999999999942</v>
      </c>
    </row>
    <row r="133" spans="1:19" x14ac:dyDescent="0.25">
      <c r="A133" s="2">
        <v>0</v>
      </c>
      <c r="B133" s="2" t="s">
        <v>251</v>
      </c>
      <c r="C133" s="2">
        <v>4503009</v>
      </c>
      <c r="D133" s="2" t="s">
        <v>142</v>
      </c>
      <c r="E133" s="4">
        <v>145942.85999999999</v>
      </c>
      <c r="F133" s="4">
        <v>0</v>
      </c>
      <c r="G133" s="4">
        <v>145942.85999999999</v>
      </c>
      <c r="H133" s="4">
        <v>145943.53</v>
      </c>
      <c r="I133" s="4">
        <v>0</v>
      </c>
      <c r="J133" s="4">
        <v>0</v>
      </c>
      <c r="K133" s="4">
        <v>145943.53</v>
      </c>
      <c r="L133" s="4">
        <v>145943.53</v>
      </c>
      <c r="M133" s="4">
        <v>0</v>
      </c>
      <c r="N133" s="4">
        <v>0.67</v>
      </c>
      <c r="O133" s="16">
        <f t="shared" si="9"/>
        <v>1.0000045908378115</v>
      </c>
      <c r="P133" s="16">
        <f t="shared" si="10"/>
        <v>1.0000045908378115</v>
      </c>
      <c r="Q133" s="21">
        <f t="shared" si="8"/>
        <v>0.67000000001280569</v>
      </c>
      <c r="S133" s="25"/>
    </row>
    <row r="134" spans="1:19" x14ac:dyDescent="0.25">
      <c r="A134" s="2">
        <v>0</v>
      </c>
      <c r="B134" s="2" t="s">
        <v>251</v>
      </c>
      <c r="C134" s="2">
        <v>4503010</v>
      </c>
      <c r="D134" s="2" t="s">
        <v>143</v>
      </c>
      <c r="E134" s="4">
        <v>128000</v>
      </c>
      <c r="F134" s="4">
        <v>0</v>
      </c>
      <c r="G134" s="4">
        <v>128000</v>
      </c>
      <c r="H134" s="4">
        <v>62400</v>
      </c>
      <c r="I134" s="4">
        <v>0</v>
      </c>
      <c r="J134" s="4">
        <v>0</v>
      </c>
      <c r="K134" s="4">
        <v>62400</v>
      </c>
      <c r="L134" s="4">
        <v>62400</v>
      </c>
      <c r="M134" s="4">
        <v>0</v>
      </c>
      <c r="N134" s="4">
        <v>-65600</v>
      </c>
      <c r="O134" s="16">
        <f t="shared" si="9"/>
        <v>0.48749999999999999</v>
      </c>
      <c r="P134" s="16">
        <f t="shared" si="10"/>
        <v>0.48749999999999999</v>
      </c>
      <c r="Q134" s="22">
        <f t="shared" si="8"/>
        <v>-65600</v>
      </c>
      <c r="S134" s="25">
        <f t="shared" si="11"/>
        <v>-65600</v>
      </c>
    </row>
    <row r="135" spans="1:19" x14ac:dyDescent="0.25">
      <c r="A135" s="2">
        <v>0</v>
      </c>
      <c r="B135" s="2" t="s">
        <v>251</v>
      </c>
      <c r="C135" s="2">
        <v>4503011</v>
      </c>
      <c r="D135" s="2" t="s">
        <v>144</v>
      </c>
      <c r="E135" s="4">
        <v>0</v>
      </c>
      <c r="F135" s="4">
        <v>0</v>
      </c>
      <c r="G135" s="4">
        <v>0</v>
      </c>
      <c r="H135" s="4">
        <v>72320</v>
      </c>
      <c r="I135" s="4">
        <v>0</v>
      </c>
      <c r="J135" s="4">
        <v>0</v>
      </c>
      <c r="K135" s="4">
        <v>72320</v>
      </c>
      <c r="L135" s="4">
        <v>72320</v>
      </c>
      <c r="M135" s="4">
        <v>0</v>
      </c>
      <c r="N135" s="4">
        <v>72320</v>
      </c>
      <c r="O135" s="16" t="e">
        <f t="shared" si="9"/>
        <v>#DIV/0!</v>
      </c>
      <c r="P135" s="16" t="e">
        <f t="shared" si="10"/>
        <v>#DIV/0!</v>
      </c>
      <c r="Q135" s="22">
        <f t="shared" si="8"/>
        <v>72320</v>
      </c>
      <c r="S135" s="25">
        <f t="shared" si="11"/>
        <v>72320</v>
      </c>
    </row>
    <row r="136" spans="1:19" x14ac:dyDescent="0.25">
      <c r="A136" s="2">
        <v>0</v>
      </c>
      <c r="B136" s="2" t="s">
        <v>251</v>
      </c>
      <c r="C136" s="2">
        <v>4503012</v>
      </c>
      <c r="D136" s="2" t="s">
        <v>145</v>
      </c>
      <c r="E136" s="4">
        <v>0</v>
      </c>
      <c r="F136" s="4">
        <v>60000</v>
      </c>
      <c r="G136" s="4">
        <v>60000</v>
      </c>
      <c r="H136" s="4">
        <v>60000</v>
      </c>
      <c r="I136" s="4">
        <v>0</v>
      </c>
      <c r="J136" s="4">
        <v>0</v>
      </c>
      <c r="K136" s="4">
        <v>60000</v>
      </c>
      <c r="L136" s="4">
        <v>13200</v>
      </c>
      <c r="M136" s="4">
        <v>46800</v>
      </c>
      <c r="N136" s="4">
        <v>0</v>
      </c>
      <c r="O136" s="16" t="e">
        <f t="shared" si="9"/>
        <v>#DIV/0!</v>
      </c>
      <c r="P136" s="16">
        <f t="shared" si="10"/>
        <v>1</v>
      </c>
      <c r="Q136" s="22">
        <f t="shared" si="8"/>
        <v>60000</v>
      </c>
      <c r="S136" s="25">
        <f t="shared" si="11"/>
        <v>0</v>
      </c>
    </row>
    <row r="137" spans="1:19" x14ac:dyDescent="0.25">
      <c r="A137" s="2">
        <v>0</v>
      </c>
      <c r="B137" s="2" t="s">
        <v>251</v>
      </c>
      <c r="C137" s="2">
        <v>4505018</v>
      </c>
      <c r="D137" s="2" t="s">
        <v>146</v>
      </c>
      <c r="E137" s="4">
        <v>0</v>
      </c>
      <c r="F137" s="4">
        <v>0</v>
      </c>
      <c r="G137" s="4">
        <v>0</v>
      </c>
      <c r="H137" s="4">
        <v>0</v>
      </c>
      <c r="I137" s="4">
        <v>2848.35</v>
      </c>
      <c r="J137" s="4">
        <v>0</v>
      </c>
      <c r="K137" s="4">
        <v>-2848.35</v>
      </c>
      <c r="L137" s="4">
        <v>-2848.35</v>
      </c>
      <c r="M137" s="4">
        <v>0</v>
      </c>
      <c r="N137" s="4">
        <v>-2848.35</v>
      </c>
      <c r="O137" s="16" t="e">
        <f t="shared" si="9"/>
        <v>#DIV/0!</v>
      </c>
      <c r="P137" s="16" t="e">
        <f t="shared" si="10"/>
        <v>#DIV/0!</v>
      </c>
      <c r="Q137" s="21">
        <f t="shared" si="8"/>
        <v>-2848.35</v>
      </c>
      <c r="S137" s="25">
        <f t="shared" si="11"/>
        <v>-2848.35</v>
      </c>
    </row>
    <row r="138" spans="1:19" x14ac:dyDescent="0.25">
      <c r="A138" s="2">
        <v>0</v>
      </c>
      <c r="B138" s="2" t="s">
        <v>251</v>
      </c>
      <c r="C138" s="2">
        <v>4505019</v>
      </c>
      <c r="D138" s="2" t="s">
        <v>147</v>
      </c>
      <c r="E138" s="4">
        <v>0</v>
      </c>
      <c r="F138" s="4">
        <v>0</v>
      </c>
      <c r="G138" s="4">
        <v>0</v>
      </c>
      <c r="H138" s="4">
        <v>0</v>
      </c>
      <c r="I138" s="4">
        <v>43.48</v>
      </c>
      <c r="J138" s="4">
        <v>0</v>
      </c>
      <c r="K138" s="4">
        <v>-43.48</v>
      </c>
      <c r="L138" s="4">
        <v>-43.48</v>
      </c>
      <c r="M138" s="4">
        <v>0</v>
      </c>
      <c r="N138" s="4">
        <v>-43.48</v>
      </c>
      <c r="O138" s="16" t="e">
        <f t="shared" si="9"/>
        <v>#DIV/0!</v>
      </c>
      <c r="P138" s="16" t="e">
        <f t="shared" si="10"/>
        <v>#DIV/0!</v>
      </c>
      <c r="Q138" s="21"/>
      <c r="S138" s="25"/>
    </row>
    <row r="139" spans="1:19" x14ac:dyDescent="0.25">
      <c r="A139" s="2">
        <v>0</v>
      </c>
      <c r="B139" s="2" t="s">
        <v>251</v>
      </c>
      <c r="C139" s="2">
        <v>4505033</v>
      </c>
      <c r="D139" s="2" t="s">
        <v>148</v>
      </c>
      <c r="E139" s="4">
        <v>0</v>
      </c>
      <c r="F139" s="4">
        <v>0</v>
      </c>
      <c r="G139" s="4">
        <v>0</v>
      </c>
      <c r="H139" s="4">
        <v>0</v>
      </c>
      <c r="I139" s="4">
        <v>1196.99</v>
      </c>
      <c r="J139" s="4">
        <v>0</v>
      </c>
      <c r="K139" s="4">
        <v>-1196.99</v>
      </c>
      <c r="L139" s="4">
        <v>-1196.99</v>
      </c>
      <c r="M139" s="4">
        <v>0</v>
      </c>
      <c r="N139" s="4">
        <v>-1196.99</v>
      </c>
      <c r="O139" s="16" t="e">
        <f t="shared" si="9"/>
        <v>#DIV/0!</v>
      </c>
      <c r="P139" s="16" t="e">
        <f t="shared" si="10"/>
        <v>#DIV/0!</v>
      </c>
      <c r="Q139" s="21"/>
      <c r="S139" s="25"/>
    </row>
    <row r="140" spans="1:19" x14ac:dyDescent="0.25">
      <c r="A140" s="2">
        <v>0</v>
      </c>
      <c r="B140" s="2" t="s">
        <v>251</v>
      </c>
      <c r="C140" s="2">
        <v>4505034</v>
      </c>
      <c r="D140" s="2" t="s">
        <v>149</v>
      </c>
      <c r="E140" s="4">
        <v>0</v>
      </c>
      <c r="F140" s="4">
        <v>0</v>
      </c>
      <c r="G140" s="4">
        <v>0</v>
      </c>
      <c r="H140" s="4">
        <v>2747.1</v>
      </c>
      <c r="I140" s="4">
        <v>0</v>
      </c>
      <c r="J140" s="4">
        <v>0</v>
      </c>
      <c r="K140" s="4">
        <v>2747.1</v>
      </c>
      <c r="L140" s="4">
        <v>2747.1</v>
      </c>
      <c r="M140" s="4">
        <v>0</v>
      </c>
      <c r="N140" s="4">
        <v>2747.1</v>
      </c>
      <c r="O140" s="16" t="e">
        <f t="shared" si="9"/>
        <v>#DIV/0!</v>
      </c>
      <c r="P140" s="16" t="e">
        <f t="shared" si="10"/>
        <v>#DIV/0!</v>
      </c>
      <c r="Q140" s="30">
        <f t="shared" si="8"/>
        <v>2747.1</v>
      </c>
      <c r="S140" s="25">
        <f t="shared" si="11"/>
        <v>2747.1</v>
      </c>
    </row>
    <row r="141" spans="1:19" x14ac:dyDescent="0.25">
      <c r="A141" s="2">
        <v>0</v>
      </c>
      <c r="B141" s="2" t="s">
        <v>251</v>
      </c>
      <c r="C141" s="2">
        <v>4505044</v>
      </c>
      <c r="D141" s="2" t="s">
        <v>150</v>
      </c>
      <c r="E141" s="4">
        <v>0</v>
      </c>
      <c r="F141" s="4">
        <v>18688.41</v>
      </c>
      <c r="G141" s="4">
        <v>18688.41</v>
      </c>
      <c r="H141" s="4">
        <v>8425.2800000000007</v>
      </c>
      <c r="I141" s="4">
        <v>0</v>
      </c>
      <c r="J141" s="4">
        <v>0</v>
      </c>
      <c r="K141" s="4">
        <v>8425.2800000000007</v>
      </c>
      <c r="L141" s="4">
        <v>0</v>
      </c>
      <c r="M141" s="4">
        <v>8425.2800000000007</v>
      </c>
      <c r="N141" s="4">
        <v>-10263.129999999999</v>
      </c>
      <c r="O141" s="16" t="e">
        <f t="shared" si="9"/>
        <v>#DIV/0!</v>
      </c>
      <c r="P141" s="16">
        <f t="shared" si="10"/>
        <v>0.45082915025943893</v>
      </c>
      <c r="Q141" s="30">
        <f t="shared" si="8"/>
        <v>8425.2800000000007</v>
      </c>
      <c r="S141" s="25">
        <f t="shared" si="11"/>
        <v>-10263.129999999999</v>
      </c>
    </row>
    <row r="142" spans="1:19" x14ac:dyDescent="0.25">
      <c r="A142" s="2">
        <v>0</v>
      </c>
      <c r="B142" s="2" t="s">
        <v>251</v>
      </c>
      <c r="C142" s="2">
        <v>4505047</v>
      </c>
      <c r="D142" s="2" t="s">
        <v>151</v>
      </c>
      <c r="E142" s="4">
        <v>0</v>
      </c>
      <c r="F142" s="4">
        <v>37653.5</v>
      </c>
      <c r="G142" s="4">
        <v>37653.5</v>
      </c>
      <c r="H142" s="4">
        <v>19087.400000000001</v>
      </c>
      <c r="I142" s="4">
        <v>0</v>
      </c>
      <c r="J142" s="4">
        <v>0</v>
      </c>
      <c r="K142" s="4">
        <v>19087.400000000001</v>
      </c>
      <c r="L142" s="4">
        <v>12528.3</v>
      </c>
      <c r="M142" s="4">
        <v>6559.1</v>
      </c>
      <c r="N142" s="4">
        <v>-18566.099999999999</v>
      </c>
      <c r="O142" s="16" t="e">
        <f t="shared" si="9"/>
        <v>#DIV/0!</v>
      </c>
      <c r="P142" s="16">
        <f t="shared" si="10"/>
        <v>0.5069223312573865</v>
      </c>
      <c r="Q142" s="30">
        <f t="shared" si="8"/>
        <v>19087.400000000001</v>
      </c>
      <c r="S142" s="25">
        <f t="shared" si="11"/>
        <v>-18566.099999999999</v>
      </c>
    </row>
    <row r="143" spans="1:19" x14ac:dyDescent="0.25">
      <c r="A143" s="2">
        <v>0</v>
      </c>
      <c r="B143" s="2" t="s">
        <v>251</v>
      </c>
      <c r="C143" s="2">
        <v>4505048</v>
      </c>
      <c r="D143" s="2" t="s">
        <v>152</v>
      </c>
      <c r="E143" s="4">
        <v>0</v>
      </c>
      <c r="F143" s="4">
        <v>16332.1</v>
      </c>
      <c r="G143" s="4">
        <v>16332.1</v>
      </c>
      <c r="H143" s="4">
        <v>972.1</v>
      </c>
      <c r="I143" s="4">
        <v>0</v>
      </c>
      <c r="J143" s="4">
        <v>0</v>
      </c>
      <c r="K143" s="4">
        <v>972.1</v>
      </c>
      <c r="L143" s="4">
        <v>0</v>
      </c>
      <c r="M143" s="4">
        <v>972.1</v>
      </c>
      <c r="N143" s="4">
        <v>-15360</v>
      </c>
      <c r="O143" s="16" t="e">
        <f t="shared" si="9"/>
        <v>#DIV/0!</v>
      </c>
      <c r="P143" s="16">
        <f t="shared" si="10"/>
        <v>5.9520820959950038E-2</v>
      </c>
      <c r="Q143" s="30"/>
      <c r="S143" s="25">
        <f t="shared" si="11"/>
        <v>-15360</v>
      </c>
    </row>
    <row r="144" spans="1:19" x14ac:dyDescent="0.25">
      <c r="A144" s="2">
        <v>0</v>
      </c>
      <c r="B144" s="2" t="s">
        <v>251</v>
      </c>
      <c r="C144" s="2">
        <v>4505049</v>
      </c>
      <c r="D144" s="2" t="s">
        <v>153</v>
      </c>
      <c r="E144" s="4">
        <v>0</v>
      </c>
      <c r="F144" s="4">
        <v>7200</v>
      </c>
      <c r="G144" s="4">
        <v>7200</v>
      </c>
      <c r="H144" s="4">
        <v>5700</v>
      </c>
      <c r="I144" s="4">
        <v>0</v>
      </c>
      <c r="J144" s="4">
        <v>0</v>
      </c>
      <c r="K144" s="4">
        <v>5700</v>
      </c>
      <c r="L144" s="4">
        <v>0</v>
      </c>
      <c r="M144" s="4">
        <v>5700</v>
      </c>
      <c r="N144" s="4">
        <v>-1500</v>
      </c>
      <c r="O144" s="16" t="e">
        <f t="shared" si="9"/>
        <v>#DIV/0!</v>
      </c>
      <c r="P144" s="16">
        <f t="shared" si="10"/>
        <v>0.79166666666666663</v>
      </c>
      <c r="Q144" s="30">
        <f t="shared" si="8"/>
        <v>5700</v>
      </c>
      <c r="S144" s="25">
        <f t="shared" si="11"/>
        <v>-1500</v>
      </c>
    </row>
    <row r="145" spans="1:19" x14ac:dyDescent="0.25">
      <c r="A145" s="2">
        <v>0</v>
      </c>
      <c r="B145" s="2" t="s">
        <v>251</v>
      </c>
      <c r="C145" s="2">
        <v>4505050</v>
      </c>
      <c r="D145" s="2" t="s">
        <v>154</v>
      </c>
      <c r="E145" s="4">
        <v>0</v>
      </c>
      <c r="F145" s="4">
        <v>280651.21999999997</v>
      </c>
      <c r="G145" s="4">
        <v>280651.21999999997</v>
      </c>
      <c r="H145" s="4">
        <v>180882.04</v>
      </c>
      <c r="I145" s="4">
        <v>0</v>
      </c>
      <c r="J145" s="4">
        <v>0</v>
      </c>
      <c r="K145" s="4">
        <v>180882.04</v>
      </c>
      <c r="L145" s="4">
        <v>180882.04</v>
      </c>
      <c r="M145" s="4">
        <v>0</v>
      </c>
      <c r="N145" s="4">
        <v>-99769.18</v>
      </c>
      <c r="O145" s="16" t="e">
        <f t="shared" si="9"/>
        <v>#DIV/0!</v>
      </c>
      <c r="P145" s="16">
        <f t="shared" si="10"/>
        <v>0.64450829752316785</v>
      </c>
      <c r="Q145" s="30">
        <f t="shared" si="8"/>
        <v>180882.04</v>
      </c>
      <c r="S145" s="25">
        <f t="shared" si="11"/>
        <v>-99769.179999999964</v>
      </c>
    </row>
    <row r="146" spans="1:19" x14ac:dyDescent="0.25">
      <c r="A146" s="2">
        <v>0</v>
      </c>
      <c r="B146" s="2" t="s">
        <v>251</v>
      </c>
      <c r="C146" s="2">
        <v>4505051</v>
      </c>
      <c r="D146" s="2" t="s">
        <v>155</v>
      </c>
      <c r="E146" s="4">
        <v>0</v>
      </c>
      <c r="F146" s="4">
        <v>35114.370000000003</v>
      </c>
      <c r="G146" s="4">
        <v>35114.370000000003</v>
      </c>
      <c r="H146" s="4">
        <v>28091.5</v>
      </c>
      <c r="I146" s="4">
        <v>0</v>
      </c>
      <c r="J146" s="4">
        <v>0</v>
      </c>
      <c r="K146" s="4">
        <v>28091.5</v>
      </c>
      <c r="L146" s="4">
        <v>28091.5</v>
      </c>
      <c r="M146" s="4">
        <v>0</v>
      </c>
      <c r="N146" s="4">
        <v>-7022.87</v>
      </c>
      <c r="O146" s="16" t="e">
        <f t="shared" si="9"/>
        <v>#DIV/0!</v>
      </c>
      <c r="P146" s="16">
        <f t="shared" si="10"/>
        <v>0.80000011391347747</v>
      </c>
      <c r="Q146" s="30">
        <f t="shared" si="8"/>
        <v>28091.5</v>
      </c>
      <c r="S146" s="25">
        <f t="shared" si="11"/>
        <v>-7022.8700000000026</v>
      </c>
    </row>
    <row r="147" spans="1:19" x14ac:dyDescent="0.25">
      <c r="A147" s="2">
        <v>0</v>
      </c>
      <c r="B147" s="2" t="s">
        <v>251</v>
      </c>
      <c r="C147" s="2">
        <v>4505052</v>
      </c>
      <c r="D147" s="2" t="s">
        <v>156</v>
      </c>
      <c r="E147" s="4">
        <v>0</v>
      </c>
      <c r="F147" s="4">
        <v>104474.71</v>
      </c>
      <c r="G147" s="4">
        <v>104474.71</v>
      </c>
      <c r="H147" s="4">
        <v>83579.759999999995</v>
      </c>
      <c r="I147" s="4">
        <v>0</v>
      </c>
      <c r="J147" s="4">
        <v>0</v>
      </c>
      <c r="K147" s="4">
        <v>83579.759999999995</v>
      </c>
      <c r="L147" s="4">
        <v>83579.759999999995</v>
      </c>
      <c r="M147" s="4">
        <v>0</v>
      </c>
      <c r="N147" s="4">
        <v>-20894.95</v>
      </c>
      <c r="O147" s="16" t="e">
        <f t="shared" si="9"/>
        <v>#DIV/0!</v>
      </c>
      <c r="P147" s="16">
        <f t="shared" si="10"/>
        <v>0.79999992342644444</v>
      </c>
      <c r="Q147" s="30">
        <f t="shared" si="8"/>
        <v>83579.759999999995</v>
      </c>
      <c r="S147" s="25">
        <f t="shared" si="11"/>
        <v>-20894.950000000012</v>
      </c>
    </row>
    <row r="148" spans="1:19" x14ac:dyDescent="0.25">
      <c r="A148" s="2">
        <v>0</v>
      </c>
      <c r="B148" s="2" t="s">
        <v>251</v>
      </c>
      <c r="C148" s="2">
        <v>4505053</v>
      </c>
      <c r="D148" s="2" t="s">
        <v>157</v>
      </c>
      <c r="E148" s="4">
        <v>0</v>
      </c>
      <c r="F148" s="4">
        <v>7200</v>
      </c>
      <c r="G148" s="4">
        <v>7200</v>
      </c>
      <c r="H148" s="4">
        <v>7000</v>
      </c>
      <c r="I148" s="4">
        <v>0</v>
      </c>
      <c r="J148" s="4">
        <v>0</v>
      </c>
      <c r="K148" s="4">
        <v>7000</v>
      </c>
      <c r="L148" s="4">
        <v>0</v>
      </c>
      <c r="M148" s="4">
        <v>7000</v>
      </c>
      <c r="N148" s="4">
        <v>-200</v>
      </c>
      <c r="O148" s="16" t="e">
        <f t="shared" si="9"/>
        <v>#DIV/0!</v>
      </c>
      <c r="P148" s="16">
        <f t="shared" si="10"/>
        <v>0.97222222222222221</v>
      </c>
      <c r="Q148" s="30">
        <f t="shared" si="8"/>
        <v>7000</v>
      </c>
      <c r="S148" s="25"/>
    </row>
    <row r="149" spans="1:19" x14ac:dyDescent="0.25">
      <c r="A149" s="2">
        <v>0</v>
      </c>
      <c r="B149" s="2" t="s">
        <v>251</v>
      </c>
      <c r="C149" s="2">
        <v>4505054</v>
      </c>
      <c r="D149" s="2" t="s">
        <v>158</v>
      </c>
      <c r="E149" s="4">
        <v>0</v>
      </c>
      <c r="F149" s="4">
        <v>7200</v>
      </c>
      <c r="G149" s="4">
        <v>7200</v>
      </c>
      <c r="H149" s="4">
        <v>4800</v>
      </c>
      <c r="I149" s="4">
        <v>0</v>
      </c>
      <c r="J149" s="4">
        <v>0</v>
      </c>
      <c r="K149" s="4">
        <v>4800</v>
      </c>
      <c r="L149" s="4">
        <v>0</v>
      </c>
      <c r="M149" s="4">
        <v>4800</v>
      </c>
      <c r="N149" s="4">
        <v>-2400</v>
      </c>
      <c r="O149" s="16" t="e">
        <f t="shared" si="9"/>
        <v>#DIV/0!</v>
      </c>
      <c r="P149" s="16">
        <f t="shared" si="10"/>
        <v>0.66666666666666663</v>
      </c>
      <c r="Q149" s="30">
        <f t="shared" si="8"/>
        <v>4800</v>
      </c>
      <c r="S149" s="25">
        <f t="shared" si="11"/>
        <v>-2400</v>
      </c>
    </row>
    <row r="150" spans="1:19" x14ac:dyDescent="0.25">
      <c r="A150" s="2">
        <v>0</v>
      </c>
      <c r="B150" s="2" t="s">
        <v>251</v>
      </c>
      <c r="C150" s="2">
        <v>4505055</v>
      </c>
      <c r="D150" s="2" t="s">
        <v>159</v>
      </c>
      <c r="E150" s="4">
        <v>0</v>
      </c>
      <c r="F150" s="4">
        <v>28275.77</v>
      </c>
      <c r="G150" s="4">
        <v>28275.77</v>
      </c>
      <c r="H150" s="4">
        <v>22522.21</v>
      </c>
      <c r="I150" s="4">
        <v>0</v>
      </c>
      <c r="J150" s="4">
        <v>0</v>
      </c>
      <c r="K150" s="4">
        <v>22522.21</v>
      </c>
      <c r="L150" s="4">
        <v>22522.21</v>
      </c>
      <c r="M150" s="4">
        <v>0</v>
      </c>
      <c r="N150" s="4">
        <v>-5753.56</v>
      </c>
      <c r="O150" s="16" t="e">
        <f t="shared" si="9"/>
        <v>#DIV/0!</v>
      </c>
      <c r="P150" s="16">
        <f t="shared" si="10"/>
        <v>0.79651977647293071</v>
      </c>
      <c r="Q150" s="30">
        <f t="shared" si="8"/>
        <v>22522.21</v>
      </c>
      <c r="S150" s="25">
        <f t="shared" si="11"/>
        <v>-5753.5600000000013</v>
      </c>
    </row>
    <row r="151" spans="1:19" x14ac:dyDescent="0.25">
      <c r="A151" s="2">
        <v>0</v>
      </c>
      <c r="B151" s="2" t="s">
        <v>251</v>
      </c>
      <c r="C151" s="2">
        <v>4505056</v>
      </c>
      <c r="D151" s="2" t="s">
        <v>160</v>
      </c>
      <c r="E151" s="4">
        <v>0</v>
      </c>
      <c r="F151" s="4">
        <v>92883.199999999997</v>
      </c>
      <c r="G151" s="4">
        <v>92883.199999999997</v>
      </c>
      <c r="H151" s="4">
        <v>74306.559999999998</v>
      </c>
      <c r="I151" s="4">
        <v>0</v>
      </c>
      <c r="J151" s="4">
        <v>0</v>
      </c>
      <c r="K151" s="4">
        <v>74306.559999999998</v>
      </c>
      <c r="L151" s="4">
        <v>74306.559999999998</v>
      </c>
      <c r="M151" s="4">
        <v>0</v>
      </c>
      <c r="N151" s="4">
        <v>-18576.64</v>
      </c>
      <c r="O151" s="16" t="e">
        <f t="shared" si="9"/>
        <v>#DIV/0!</v>
      </c>
      <c r="P151" s="16">
        <f t="shared" si="10"/>
        <v>0.8</v>
      </c>
      <c r="Q151" s="30">
        <f t="shared" si="8"/>
        <v>74306.559999999998</v>
      </c>
      <c r="S151" s="25">
        <f t="shared" si="11"/>
        <v>-18576.64</v>
      </c>
    </row>
    <row r="152" spans="1:19" x14ac:dyDescent="0.25">
      <c r="A152" s="2">
        <v>0</v>
      </c>
      <c r="B152" s="2" t="s">
        <v>251</v>
      </c>
      <c r="C152" s="2">
        <v>4505058</v>
      </c>
      <c r="D152" s="2" t="s">
        <v>161</v>
      </c>
      <c r="E152" s="4">
        <v>0</v>
      </c>
      <c r="F152" s="4">
        <v>36000</v>
      </c>
      <c r="G152" s="4">
        <v>36000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-36000</v>
      </c>
      <c r="O152" s="16" t="e">
        <f t="shared" si="9"/>
        <v>#DIV/0!</v>
      </c>
      <c r="P152" s="16">
        <f t="shared" si="10"/>
        <v>0</v>
      </c>
      <c r="Q152" s="30">
        <f t="shared" si="8"/>
        <v>0</v>
      </c>
      <c r="S152" s="25">
        <f t="shared" si="11"/>
        <v>-36000</v>
      </c>
    </row>
    <row r="153" spans="1:19" x14ac:dyDescent="0.25">
      <c r="A153" s="2">
        <v>0</v>
      </c>
      <c r="B153" s="2" t="s">
        <v>251</v>
      </c>
      <c r="C153" s="2">
        <v>4505059</v>
      </c>
      <c r="D153" s="2" t="s">
        <v>162</v>
      </c>
      <c r="E153" s="4">
        <v>0</v>
      </c>
      <c r="F153" s="4">
        <v>36000</v>
      </c>
      <c r="G153" s="4">
        <v>36000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-36000</v>
      </c>
      <c r="O153" s="16" t="e">
        <f t="shared" si="9"/>
        <v>#DIV/0!</v>
      </c>
      <c r="P153" s="16">
        <f t="shared" si="10"/>
        <v>0</v>
      </c>
      <c r="Q153" s="30">
        <f t="shared" si="8"/>
        <v>0</v>
      </c>
      <c r="S153" s="25">
        <f t="shared" si="11"/>
        <v>-36000</v>
      </c>
    </row>
    <row r="154" spans="1:19" x14ac:dyDescent="0.25">
      <c r="A154" s="2">
        <v>0</v>
      </c>
      <c r="B154" s="2" t="s">
        <v>251</v>
      </c>
      <c r="C154" s="2">
        <v>4505060</v>
      </c>
      <c r="D154" s="2" t="s">
        <v>163</v>
      </c>
      <c r="E154" s="4">
        <v>0</v>
      </c>
      <c r="F154" s="4">
        <v>36000</v>
      </c>
      <c r="G154" s="4">
        <v>36000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-36000</v>
      </c>
      <c r="O154" s="16" t="e">
        <f t="shared" si="9"/>
        <v>#DIV/0!</v>
      </c>
      <c r="P154" s="16">
        <f t="shared" si="10"/>
        <v>0</v>
      </c>
      <c r="Q154" s="30">
        <f t="shared" si="8"/>
        <v>0</v>
      </c>
      <c r="S154" s="25">
        <f t="shared" si="11"/>
        <v>-36000</v>
      </c>
    </row>
    <row r="155" spans="1:19" x14ac:dyDescent="0.25">
      <c r="A155" s="2">
        <v>0</v>
      </c>
      <c r="B155" s="2" t="s">
        <v>251</v>
      </c>
      <c r="C155" s="2">
        <v>4505061</v>
      </c>
      <c r="D155" s="2" t="s">
        <v>164</v>
      </c>
      <c r="E155" s="4">
        <v>0</v>
      </c>
      <c r="F155" s="4">
        <v>36000</v>
      </c>
      <c r="G155" s="4">
        <v>36000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-36000</v>
      </c>
      <c r="O155" s="16" t="e">
        <f t="shared" si="9"/>
        <v>#DIV/0!</v>
      </c>
      <c r="P155" s="16">
        <f t="shared" si="10"/>
        <v>0</v>
      </c>
      <c r="Q155" s="30">
        <f t="shared" si="8"/>
        <v>0</v>
      </c>
      <c r="S155" s="25">
        <f t="shared" si="11"/>
        <v>-36000</v>
      </c>
    </row>
    <row r="156" spans="1:19" x14ac:dyDescent="0.25">
      <c r="A156" s="2">
        <v>0</v>
      </c>
      <c r="B156" s="2" t="s">
        <v>251</v>
      </c>
      <c r="C156" s="2">
        <v>4505064</v>
      </c>
      <c r="D156" s="2" t="s">
        <v>165</v>
      </c>
      <c r="E156" s="4">
        <v>0</v>
      </c>
      <c r="F156" s="4">
        <v>53271</v>
      </c>
      <c r="G156" s="4">
        <v>53271</v>
      </c>
      <c r="H156" s="4">
        <v>26635.5</v>
      </c>
      <c r="I156" s="4">
        <v>0</v>
      </c>
      <c r="J156" s="4">
        <v>0</v>
      </c>
      <c r="K156" s="4">
        <v>26635.5</v>
      </c>
      <c r="L156" s="4">
        <v>26635.5</v>
      </c>
      <c r="M156" s="4">
        <v>0</v>
      </c>
      <c r="N156" s="4">
        <v>-26635.5</v>
      </c>
      <c r="O156" s="16" t="e">
        <f t="shared" si="9"/>
        <v>#DIV/0!</v>
      </c>
      <c r="P156" s="16">
        <f t="shared" si="10"/>
        <v>0.5</v>
      </c>
      <c r="Q156" s="30">
        <f t="shared" si="8"/>
        <v>26635.5</v>
      </c>
      <c r="S156" s="25">
        <f t="shared" si="11"/>
        <v>-26635.5</v>
      </c>
    </row>
    <row r="157" spans="1:19" x14ac:dyDescent="0.25">
      <c r="A157" s="2">
        <v>0</v>
      </c>
      <c r="B157" s="2" t="s">
        <v>251</v>
      </c>
      <c r="C157" s="2">
        <v>4506003</v>
      </c>
      <c r="D157" s="2" t="s">
        <v>166</v>
      </c>
      <c r="E157" s="4">
        <v>0</v>
      </c>
      <c r="F157" s="4">
        <v>0</v>
      </c>
      <c r="G157" s="4">
        <v>0</v>
      </c>
      <c r="H157" s="4">
        <v>4234.6099999999997</v>
      </c>
      <c r="I157" s="4">
        <v>0</v>
      </c>
      <c r="J157" s="4">
        <v>0</v>
      </c>
      <c r="K157" s="4">
        <v>4234.6099999999997</v>
      </c>
      <c r="L157" s="4">
        <v>4234.6099999999997</v>
      </c>
      <c r="M157" s="4">
        <v>0</v>
      </c>
      <c r="N157" s="4">
        <v>4234.6099999999997</v>
      </c>
      <c r="O157" s="16" t="e">
        <f t="shared" si="9"/>
        <v>#DIV/0!</v>
      </c>
      <c r="P157" s="16" t="e">
        <f t="shared" si="10"/>
        <v>#DIV/0!</v>
      </c>
      <c r="Q157" s="30">
        <f t="shared" si="8"/>
        <v>4234.6099999999997</v>
      </c>
      <c r="S157" s="25">
        <f t="shared" si="11"/>
        <v>4234.6099999999997</v>
      </c>
    </row>
    <row r="158" spans="1:19" x14ac:dyDescent="0.25">
      <c r="A158" s="2">
        <v>0</v>
      </c>
      <c r="B158" s="2" t="s">
        <v>251</v>
      </c>
      <c r="C158" s="2">
        <v>4508000</v>
      </c>
      <c r="D158" s="2" t="s">
        <v>167</v>
      </c>
      <c r="E158" s="4">
        <v>16000</v>
      </c>
      <c r="F158" s="4">
        <v>4000</v>
      </c>
      <c r="G158" s="4">
        <v>20000</v>
      </c>
      <c r="H158" s="4">
        <v>20000</v>
      </c>
      <c r="I158" s="4">
        <v>0</v>
      </c>
      <c r="J158" s="4">
        <v>0</v>
      </c>
      <c r="K158" s="4">
        <v>20000</v>
      </c>
      <c r="L158" s="4">
        <v>16000</v>
      </c>
      <c r="M158" s="4">
        <v>4000</v>
      </c>
      <c r="N158" s="4">
        <v>0</v>
      </c>
      <c r="O158" s="16">
        <f t="shared" si="9"/>
        <v>1.25</v>
      </c>
      <c r="P158" s="16">
        <f t="shared" si="10"/>
        <v>1</v>
      </c>
      <c r="Q158" s="21">
        <f t="shared" si="8"/>
        <v>4000</v>
      </c>
      <c r="S158" s="25">
        <f t="shared" si="11"/>
        <v>0</v>
      </c>
    </row>
    <row r="159" spans="1:19" x14ac:dyDescent="0.25">
      <c r="A159" s="2">
        <v>0</v>
      </c>
      <c r="B159" s="2" t="s">
        <v>251</v>
      </c>
      <c r="C159" s="2">
        <v>4508002</v>
      </c>
      <c r="D159" s="2" t="s">
        <v>168</v>
      </c>
      <c r="E159" s="4">
        <v>5000</v>
      </c>
      <c r="F159" s="4">
        <v>0</v>
      </c>
      <c r="G159" s="4">
        <v>5000</v>
      </c>
      <c r="H159" s="4">
        <v>5100</v>
      </c>
      <c r="I159" s="4">
        <v>0</v>
      </c>
      <c r="J159" s="4">
        <v>0</v>
      </c>
      <c r="K159" s="4">
        <v>5100</v>
      </c>
      <c r="L159" s="4">
        <v>5100</v>
      </c>
      <c r="M159" s="4">
        <v>0</v>
      </c>
      <c r="N159" s="4">
        <v>100</v>
      </c>
      <c r="O159" s="16">
        <f t="shared" si="9"/>
        <v>1.02</v>
      </c>
      <c r="P159" s="16">
        <f t="shared" si="10"/>
        <v>1.02</v>
      </c>
      <c r="Q159" s="21"/>
      <c r="S159" s="25"/>
    </row>
    <row r="160" spans="1:19" x14ac:dyDescent="0.25">
      <c r="A160" s="2">
        <v>0</v>
      </c>
      <c r="B160" s="2" t="s">
        <v>251</v>
      </c>
      <c r="C160" s="2">
        <v>4508006</v>
      </c>
      <c r="D160" s="2" t="s">
        <v>169</v>
      </c>
      <c r="E160" s="4">
        <v>31362</v>
      </c>
      <c r="F160" s="4">
        <v>0</v>
      </c>
      <c r="G160" s="4">
        <v>31362</v>
      </c>
      <c r="H160" s="4">
        <v>50321</v>
      </c>
      <c r="I160" s="4">
        <v>0</v>
      </c>
      <c r="J160" s="4">
        <v>0</v>
      </c>
      <c r="K160" s="4">
        <v>50321</v>
      </c>
      <c r="L160" s="4">
        <v>50321</v>
      </c>
      <c r="M160" s="4">
        <v>0</v>
      </c>
      <c r="N160" s="4">
        <v>18959</v>
      </c>
      <c r="O160" s="16">
        <f t="shared" si="9"/>
        <v>1.6045213953191761</v>
      </c>
      <c r="P160" s="16">
        <f t="shared" si="10"/>
        <v>1.6045213953191761</v>
      </c>
      <c r="Q160" s="21">
        <f t="shared" si="8"/>
        <v>18959</v>
      </c>
      <c r="S160" s="25">
        <f t="shared" si="11"/>
        <v>18959</v>
      </c>
    </row>
    <row r="161" spans="1:19" x14ac:dyDescent="0.25">
      <c r="A161" s="2">
        <v>0</v>
      </c>
      <c r="B161" s="2" t="s">
        <v>251</v>
      </c>
      <c r="C161" s="2">
        <v>4508013</v>
      </c>
      <c r="D161" s="2" t="s">
        <v>170</v>
      </c>
      <c r="E161" s="4">
        <v>20000</v>
      </c>
      <c r="F161" s="4">
        <v>0</v>
      </c>
      <c r="G161" s="4">
        <v>20000</v>
      </c>
      <c r="H161" s="4">
        <v>10615.64</v>
      </c>
      <c r="I161" s="4">
        <v>0</v>
      </c>
      <c r="J161" s="4">
        <v>0</v>
      </c>
      <c r="K161" s="4">
        <v>10615.64</v>
      </c>
      <c r="L161" s="4">
        <v>10615.64</v>
      </c>
      <c r="M161" s="4">
        <v>0</v>
      </c>
      <c r="N161" s="4">
        <v>-9384.36</v>
      </c>
      <c r="O161" s="16">
        <f t="shared" si="9"/>
        <v>0.53078199999999998</v>
      </c>
      <c r="P161" s="16">
        <f t="shared" si="10"/>
        <v>0.53078199999999998</v>
      </c>
      <c r="Q161" s="21">
        <f t="shared" si="8"/>
        <v>-9384.36</v>
      </c>
      <c r="S161" s="25">
        <f t="shared" si="11"/>
        <v>-9384.36</v>
      </c>
    </row>
    <row r="162" spans="1:19" x14ac:dyDescent="0.25">
      <c r="A162" s="2">
        <v>0</v>
      </c>
      <c r="B162" s="2" t="s">
        <v>251</v>
      </c>
      <c r="C162" s="2">
        <v>4508028</v>
      </c>
      <c r="D162" s="2" t="s">
        <v>171</v>
      </c>
      <c r="E162" s="4">
        <v>2400</v>
      </c>
      <c r="F162" s="4">
        <v>0</v>
      </c>
      <c r="G162" s="4">
        <v>2400</v>
      </c>
      <c r="H162" s="4">
        <v>2426.34</v>
      </c>
      <c r="I162" s="4">
        <v>0</v>
      </c>
      <c r="J162" s="4">
        <v>0</v>
      </c>
      <c r="K162" s="4">
        <v>2426.34</v>
      </c>
      <c r="L162" s="4">
        <v>0</v>
      </c>
      <c r="M162" s="4">
        <v>2426.34</v>
      </c>
      <c r="N162" s="4">
        <v>26.34</v>
      </c>
      <c r="O162" s="16">
        <f t="shared" si="9"/>
        <v>1.010975</v>
      </c>
      <c r="P162" s="16">
        <f t="shared" si="10"/>
        <v>1.010975</v>
      </c>
      <c r="Q162" s="21"/>
      <c r="S162" s="25"/>
    </row>
    <row r="163" spans="1:19" x14ac:dyDescent="0.25">
      <c r="A163" s="2">
        <v>0</v>
      </c>
      <c r="B163" s="2" t="s">
        <v>251</v>
      </c>
      <c r="C163" s="2">
        <v>4508034</v>
      </c>
      <c r="D163" s="2" t="s">
        <v>172</v>
      </c>
      <c r="E163" s="4">
        <v>3963</v>
      </c>
      <c r="F163" s="4">
        <v>0</v>
      </c>
      <c r="G163" s="4">
        <v>3963</v>
      </c>
      <c r="H163" s="4">
        <v>4000</v>
      </c>
      <c r="I163" s="4">
        <v>0</v>
      </c>
      <c r="J163" s="4">
        <v>0</v>
      </c>
      <c r="K163" s="4">
        <v>4000</v>
      </c>
      <c r="L163" s="4">
        <v>1200</v>
      </c>
      <c r="M163" s="4">
        <v>2800</v>
      </c>
      <c r="N163" s="4">
        <v>37</v>
      </c>
      <c r="O163" s="16">
        <f t="shared" si="9"/>
        <v>1.0093363613424173</v>
      </c>
      <c r="P163" s="16">
        <f t="shared" si="10"/>
        <v>1.0093363613424173</v>
      </c>
      <c r="Q163" s="21"/>
      <c r="S163" s="25"/>
    </row>
    <row r="164" spans="1:19" x14ac:dyDescent="0.25">
      <c r="A164" s="2">
        <v>0</v>
      </c>
      <c r="B164" s="2" t="s">
        <v>251</v>
      </c>
      <c r="C164" s="2">
        <v>4508037</v>
      </c>
      <c r="D164" s="2" t="s">
        <v>173</v>
      </c>
      <c r="E164" s="4">
        <v>15000</v>
      </c>
      <c r="F164" s="4">
        <v>0</v>
      </c>
      <c r="G164" s="4">
        <v>15000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-15000</v>
      </c>
      <c r="O164" s="16">
        <f t="shared" si="9"/>
        <v>0</v>
      </c>
      <c r="P164" s="16">
        <f t="shared" si="10"/>
        <v>0</v>
      </c>
      <c r="Q164" s="21">
        <f t="shared" si="8"/>
        <v>-15000</v>
      </c>
      <c r="S164" s="25">
        <f t="shared" si="11"/>
        <v>-15000</v>
      </c>
    </row>
    <row r="165" spans="1:19" x14ac:dyDescent="0.25">
      <c r="A165" s="2">
        <v>0</v>
      </c>
      <c r="B165" s="2" t="s">
        <v>251</v>
      </c>
      <c r="C165" s="2">
        <v>4508038</v>
      </c>
      <c r="D165" s="2" t="s">
        <v>174</v>
      </c>
      <c r="E165" s="4">
        <v>23300</v>
      </c>
      <c r="F165" s="4">
        <v>0</v>
      </c>
      <c r="G165" s="4">
        <v>23300</v>
      </c>
      <c r="H165" s="4">
        <v>30554</v>
      </c>
      <c r="I165" s="4">
        <v>0</v>
      </c>
      <c r="J165" s="4">
        <v>0</v>
      </c>
      <c r="K165" s="4">
        <v>30554</v>
      </c>
      <c r="L165" s="4">
        <v>24443.200000000001</v>
      </c>
      <c r="M165" s="4">
        <v>6110.8</v>
      </c>
      <c r="N165" s="4">
        <v>7254</v>
      </c>
      <c r="O165" s="16">
        <f t="shared" si="9"/>
        <v>1.3113304721030044</v>
      </c>
      <c r="P165" s="16">
        <f t="shared" si="10"/>
        <v>1.3113304721030044</v>
      </c>
      <c r="Q165" s="21">
        <f t="shared" si="8"/>
        <v>7254</v>
      </c>
      <c r="S165" s="25">
        <f t="shared" si="11"/>
        <v>7254</v>
      </c>
    </row>
    <row r="166" spans="1:19" x14ac:dyDescent="0.25">
      <c r="A166" s="2">
        <v>0</v>
      </c>
      <c r="B166" s="2" t="s">
        <v>251</v>
      </c>
      <c r="C166" s="2">
        <v>4508039</v>
      </c>
      <c r="D166" s="2" t="s">
        <v>175</v>
      </c>
      <c r="E166" s="4">
        <v>15000</v>
      </c>
      <c r="F166" s="4">
        <v>0</v>
      </c>
      <c r="G166" s="4">
        <v>15000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-15000</v>
      </c>
      <c r="O166" s="16">
        <f t="shared" si="9"/>
        <v>0</v>
      </c>
      <c r="P166" s="16">
        <f t="shared" si="10"/>
        <v>0</v>
      </c>
      <c r="Q166" s="21">
        <f t="shared" si="8"/>
        <v>-15000</v>
      </c>
      <c r="S166" s="25">
        <f t="shared" si="11"/>
        <v>-15000</v>
      </c>
    </row>
    <row r="167" spans="1:19" x14ac:dyDescent="0.25">
      <c r="A167" s="2">
        <v>0</v>
      </c>
      <c r="B167" s="2" t="s">
        <v>251</v>
      </c>
      <c r="C167" s="2">
        <v>4508040</v>
      </c>
      <c r="D167" s="2" t="s">
        <v>176</v>
      </c>
      <c r="E167" s="4">
        <v>7500</v>
      </c>
      <c r="F167" s="4">
        <v>0</v>
      </c>
      <c r="G167" s="4">
        <v>7500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-7500</v>
      </c>
      <c r="O167" s="16">
        <f t="shared" si="9"/>
        <v>0</v>
      </c>
      <c r="P167" s="16">
        <f t="shared" si="10"/>
        <v>0</v>
      </c>
      <c r="Q167" s="21">
        <f t="shared" si="8"/>
        <v>-7500</v>
      </c>
      <c r="S167" s="25">
        <f t="shared" si="11"/>
        <v>-7500</v>
      </c>
    </row>
    <row r="168" spans="1:19" x14ac:dyDescent="0.25">
      <c r="A168" s="2">
        <v>0</v>
      </c>
      <c r="B168" s="2" t="s">
        <v>251</v>
      </c>
      <c r="C168" s="2">
        <v>4508042</v>
      </c>
      <c r="D168" s="2" t="s">
        <v>177</v>
      </c>
      <c r="E168" s="4">
        <v>0</v>
      </c>
      <c r="F168" s="4">
        <v>0</v>
      </c>
      <c r="G168" s="4">
        <v>0</v>
      </c>
      <c r="H168" s="4">
        <v>3593</v>
      </c>
      <c r="I168" s="4">
        <v>0</v>
      </c>
      <c r="J168" s="4">
        <v>0</v>
      </c>
      <c r="K168" s="4">
        <v>3593</v>
      </c>
      <c r="L168" s="4">
        <v>2874.4</v>
      </c>
      <c r="M168" s="4">
        <v>718.6</v>
      </c>
      <c r="N168" s="4">
        <v>3593</v>
      </c>
      <c r="O168" s="16" t="e">
        <f t="shared" si="9"/>
        <v>#DIV/0!</v>
      </c>
      <c r="P168" s="16" t="e">
        <f t="shared" si="10"/>
        <v>#DIV/0!</v>
      </c>
      <c r="Q168" s="21">
        <f t="shared" si="8"/>
        <v>3593</v>
      </c>
      <c r="S168" s="25">
        <f t="shared" si="11"/>
        <v>3593</v>
      </c>
    </row>
    <row r="169" spans="1:19" x14ac:dyDescent="0.25">
      <c r="A169" s="2">
        <v>0</v>
      </c>
      <c r="B169" s="2" t="s">
        <v>251</v>
      </c>
      <c r="C169" s="2">
        <v>4508044</v>
      </c>
      <c r="D169" s="2" t="s">
        <v>178</v>
      </c>
      <c r="E169" s="4">
        <v>0</v>
      </c>
      <c r="F169" s="4">
        <v>0</v>
      </c>
      <c r="G169" s="4">
        <v>0</v>
      </c>
      <c r="H169" s="4">
        <v>406.56</v>
      </c>
      <c r="I169" s="4">
        <v>0</v>
      </c>
      <c r="J169" s="4">
        <v>0</v>
      </c>
      <c r="K169" s="4">
        <v>406.56</v>
      </c>
      <c r="L169" s="4">
        <v>406.56</v>
      </c>
      <c r="M169" s="4">
        <v>0</v>
      </c>
      <c r="N169" s="4">
        <v>406.56</v>
      </c>
      <c r="O169" s="16" t="e">
        <f t="shared" si="9"/>
        <v>#DIV/0!</v>
      </c>
      <c r="P169" s="16" t="e">
        <f t="shared" si="10"/>
        <v>#DIV/0!</v>
      </c>
      <c r="Q169" s="21"/>
      <c r="S169" s="25"/>
    </row>
    <row r="170" spans="1:19" x14ac:dyDescent="0.25">
      <c r="A170" s="2">
        <v>0</v>
      </c>
      <c r="B170" s="2" t="s">
        <v>251</v>
      </c>
      <c r="C170" s="2">
        <v>4508045</v>
      </c>
      <c r="D170" s="2" t="s">
        <v>179</v>
      </c>
      <c r="E170" s="4">
        <v>0</v>
      </c>
      <c r="F170" s="4">
        <v>0</v>
      </c>
      <c r="G170" s="4">
        <v>0</v>
      </c>
      <c r="H170" s="4">
        <v>4559.29</v>
      </c>
      <c r="I170" s="4">
        <v>0</v>
      </c>
      <c r="J170" s="4">
        <v>0</v>
      </c>
      <c r="K170" s="4">
        <v>4559.29</v>
      </c>
      <c r="L170" s="4">
        <v>4559.29</v>
      </c>
      <c r="M170" s="4">
        <v>0</v>
      </c>
      <c r="N170" s="4">
        <v>4559.29</v>
      </c>
      <c r="O170" s="16" t="e">
        <f t="shared" si="9"/>
        <v>#DIV/0!</v>
      </c>
      <c r="P170" s="16" t="e">
        <f t="shared" si="10"/>
        <v>#DIV/0!</v>
      </c>
      <c r="Q170" s="21">
        <f t="shared" si="8"/>
        <v>4559.29</v>
      </c>
      <c r="S170" s="25">
        <f t="shared" si="11"/>
        <v>4559.29</v>
      </c>
    </row>
    <row r="171" spans="1:19" x14ac:dyDescent="0.25">
      <c r="A171" s="2">
        <v>0</v>
      </c>
      <c r="B171" s="2" t="s">
        <v>251</v>
      </c>
      <c r="C171" s="2">
        <v>4508046</v>
      </c>
      <c r="D171" s="2" t="s">
        <v>180</v>
      </c>
      <c r="E171" s="4">
        <v>0</v>
      </c>
      <c r="F171" s="4">
        <v>10194.81</v>
      </c>
      <c r="G171" s="4">
        <v>10194.81</v>
      </c>
      <c r="H171" s="4">
        <v>10194.81</v>
      </c>
      <c r="I171" s="4">
        <v>0</v>
      </c>
      <c r="J171" s="4">
        <v>0</v>
      </c>
      <c r="K171" s="4">
        <v>10194.81</v>
      </c>
      <c r="L171" s="4">
        <v>8155.85</v>
      </c>
      <c r="M171" s="4">
        <v>2038.96</v>
      </c>
      <c r="N171" s="4">
        <v>0</v>
      </c>
      <c r="O171" s="16" t="e">
        <f t="shared" si="9"/>
        <v>#DIV/0!</v>
      </c>
      <c r="P171" s="16">
        <f t="shared" si="10"/>
        <v>1</v>
      </c>
      <c r="Q171" s="21">
        <f t="shared" si="8"/>
        <v>10194.81</v>
      </c>
      <c r="S171" s="25">
        <f t="shared" si="11"/>
        <v>0</v>
      </c>
    </row>
    <row r="172" spans="1:19" x14ac:dyDescent="0.25">
      <c r="A172" s="2">
        <v>0</v>
      </c>
      <c r="B172" s="2" t="s">
        <v>251</v>
      </c>
      <c r="C172" s="2">
        <v>4508047</v>
      </c>
      <c r="D172" s="2" t="s">
        <v>181</v>
      </c>
      <c r="E172" s="4">
        <v>0</v>
      </c>
      <c r="F172" s="4">
        <v>681</v>
      </c>
      <c r="G172" s="4">
        <v>681</v>
      </c>
      <c r="H172" s="4">
        <v>681</v>
      </c>
      <c r="I172" s="4">
        <v>0</v>
      </c>
      <c r="J172" s="4">
        <v>0</v>
      </c>
      <c r="K172" s="4">
        <v>681</v>
      </c>
      <c r="L172" s="4">
        <v>544.79999999999995</v>
      </c>
      <c r="M172" s="4">
        <v>136.19999999999999</v>
      </c>
      <c r="N172" s="4">
        <v>0</v>
      </c>
      <c r="O172" s="16" t="e">
        <f t="shared" si="9"/>
        <v>#DIV/0!</v>
      </c>
      <c r="P172" s="16">
        <f t="shared" si="10"/>
        <v>1</v>
      </c>
      <c r="Q172" s="21"/>
      <c r="S172" s="25">
        <f t="shared" si="11"/>
        <v>0</v>
      </c>
    </row>
    <row r="173" spans="1:19" x14ac:dyDescent="0.25">
      <c r="A173" s="2">
        <v>0</v>
      </c>
      <c r="B173" s="2" t="s">
        <v>251</v>
      </c>
      <c r="C173" s="2">
        <v>4508048</v>
      </c>
      <c r="D173" s="2" t="s">
        <v>182</v>
      </c>
      <c r="E173" s="4">
        <v>0</v>
      </c>
      <c r="F173" s="4">
        <v>0</v>
      </c>
      <c r="G173" s="4">
        <v>0</v>
      </c>
      <c r="H173" s="4">
        <v>3353</v>
      </c>
      <c r="I173" s="4">
        <v>0</v>
      </c>
      <c r="J173" s="4">
        <v>0</v>
      </c>
      <c r="K173" s="4">
        <v>3353</v>
      </c>
      <c r="L173" s="4">
        <v>2682.4</v>
      </c>
      <c r="M173" s="4">
        <v>670.6</v>
      </c>
      <c r="N173" s="4">
        <v>3353</v>
      </c>
      <c r="O173" s="16" t="e">
        <f t="shared" si="9"/>
        <v>#DIV/0!</v>
      </c>
      <c r="P173" s="16" t="e">
        <f t="shared" si="10"/>
        <v>#DIV/0!</v>
      </c>
      <c r="Q173" s="21">
        <f t="shared" si="8"/>
        <v>3353</v>
      </c>
      <c r="S173" s="25">
        <f t="shared" si="11"/>
        <v>3353</v>
      </c>
    </row>
    <row r="174" spans="1:19" x14ac:dyDescent="0.25">
      <c r="A174" s="2">
        <v>0</v>
      </c>
      <c r="B174" s="2" t="s">
        <v>251</v>
      </c>
      <c r="C174" s="2">
        <v>4508049</v>
      </c>
      <c r="D174" s="2" t="s">
        <v>183</v>
      </c>
      <c r="E174" s="4">
        <v>0</v>
      </c>
      <c r="F174" s="4">
        <v>2032.8</v>
      </c>
      <c r="G174" s="4">
        <v>2032.8</v>
      </c>
      <c r="H174" s="4">
        <v>2032.8</v>
      </c>
      <c r="I174" s="4">
        <v>0</v>
      </c>
      <c r="J174" s="4">
        <v>0</v>
      </c>
      <c r="K174" s="4">
        <v>2032.8</v>
      </c>
      <c r="L174" s="4">
        <v>2032.8</v>
      </c>
      <c r="M174" s="4">
        <v>0</v>
      </c>
      <c r="N174" s="4">
        <v>0</v>
      </c>
      <c r="O174" s="16" t="e">
        <f t="shared" si="9"/>
        <v>#DIV/0!</v>
      </c>
      <c r="P174" s="16">
        <f t="shared" si="10"/>
        <v>1</v>
      </c>
      <c r="Q174" s="21">
        <f t="shared" si="8"/>
        <v>2032.8</v>
      </c>
      <c r="S174" s="25">
        <f t="shared" si="11"/>
        <v>0</v>
      </c>
    </row>
    <row r="175" spans="1:19" x14ac:dyDescent="0.25">
      <c r="A175" s="2">
        <v>0</v>
      </c>
      <c r="B175" s="2" t="s">
        <v>251</v>
      </c>
      <c r="C175" s="2">
        <v>4508050</v>
      </c>
      <c r="D175" s="2" t="s">
        <v>184</v>
      </c>
      <c r="E175" s="4">
        <v>0</v>
      </c>
      <c r="F175" s="4">
        <v>9900</v>
      </c>
      <c r="G175" s="4">
        <v>9900</v>
      </c>
      <c r="H175" s="4">
        <v>9900</v>
      </c>
      <c r="I175" s="4">
        <v>0</v>
      </c>
      <c r="J175" s="4">
        <v>0</v>
      </c>
      <c r="K175" s="4">
        <v>9900</v>
      </c>
      <c r="L175" s="4">
        <v>0</v>
      </c>
      <c r="M175" s="4">
        <v>9900</v>
      </c>
      <c r="N175" s="4">
        <v>0</v>
      </c>
      <c r="O175" s="16" t="e">
        <f t="shared" si="9"/>
        <v>#DIV/0!</v>
      </c>
      <c r="P175" s="16">
        <f t="shared" si="10"/>
        <v>1</v>
      </c>
      <c r="Q175" s="21">
        <f t="shared" si="8"/>
        <v>9900</v>
      </c>
      <c r="S175" s="25">
        <f t="shared" si="11"/>
        <v>0</v>
      </c>
    </row>
    <row r="176" spans="1:19" x14ac:dyDescent="0.25">
      <c r="A176" s="2">
        <v>0</v>
      </c>
      <c r="B176" s="2" t="s">
        <v>251</v>
      </c>
      <c r="C176" s="2">
        <v>4508051</v>
      </c>
      <c r="D176" s="2" t="s">
        <v>185</v>
      </c>
      <c r="E176" s="4">
        <v>0</v>
      </c>
      <c r="F176" s="4">
        <v>0</v>
      </c>
      <c r="G176" s="4">
        <v>0</v>
      </c>
      <c r="H176" s="4">
        <v>1416</v>
      </c>
      <c r="I176" s="4">
        <v>0</v>
      </c>
      <c r="J176" s="4">
        <v>0</v>
      </c>
      <c r="K176" s="4">
        <v>1416</v>
      </c>
      <c r="L176" s="4">
        <v>1132.8</v>
      </c>
      <c r="M176" s="4">
        <v>283.2</v>
      </c>
      <c r="N176" s="4">
        <v>1416</v>
      </c>
      <c r="O176" s="16" t="e">
        <f t="shared" si="9"/>
        <v>#DIV/0!</v>
      </c>
      <c r="P176" s="16" t="e">
        <f t="shared" si="10"/>
        <v>#DIV/0!</v>
      </c>
      <c r="Q176" s="21">
        <f t="shared" si="8"/>
        <v>1416</v>
      </c>
      <c r="S176" s="25">
        <f t="shared" si="11"/>
        <v>1416</v>
      </c>
    </row>
    <row r="177" spans="1:19" x14ac:dyDescent="0.25">
      <c r="A177" s="2">
        <v>0</v>
      </c>
      <c r="B177" s="2" t="s">
        <v>251</v>
      </c>
      <c r="C177" s="2">
        <v>4508052</v>
      </c>
      <c r="D177" s="2" t="s">
        <v>186</v>
      </c>
      <c r="E177" s="4">
        <v>0</v>
      </c>
      <c r="F177" s="4">
        <v>0</v>
      </c>
      <c r="G177" s="4">
        <v>0</v>
      </c>
      <c r="H177" s="4">
        <v>1000</v>
      </c>
      <c r="I177" s="4">
        <v>0</v>
      </c>
      <c r="J177" s="4">
        <v>0</v>
      </c>
      <c r="K177" s="4">
        <v>1000</v>
      </c>
      <c r="L177" s="4">
        <v>1000</v>
      </c>
      <c r="M177" s="4">
        <v>0</v>
      </c>
      <c r="N177" s="4">
        <v>1000</v>
      </c>
      <c r="O177" s="16" t="e">
        <f t="shared" si="9"/>
        <v>#DIV/0!</v>
      </c>
      <c r="P177" s="16" t="e">
        <f t="shared" si="10"/>
        <v>#DIV/0!</v>
      </c>
      <c r="Q177" s="21">
        <f t="shared" si="8"/>
        <v>1000</v>
      </c>
      <c r="S177" s="25">
        <f t="shared" si="11"/>
        <v>1000</v>
      </c>
    </row>
    <row r="178" spans="1:19" x14ac:dyDescent="0.25">
      <c r="A178" s="2">
        <v>0</v>
      </c>
      <c r="B178" s="2" t="s">
        <v>251</v>
      </c>
      <c r="C178" s="2">
        <v>4508053</v>
      </c>
      <c r="D178" s="2" t="s">
        <v>187</v>
      </c>
      <c r="E178" s="4">
        <v>0</v>
      </c>
      <c r="F178" s="4">
        <v>0</v>
      </c>
      <c r="G178" s="4">
        <v>0</v>
      </c>
      <c r="H178" s="4">
        <v>3430</v>
      </c>
      <c r="I178" s="4">
        <v>0</v>
      </c>
      <c r="J178" s="4">
        <v>0</v>
      </c>
      <c r="K178" s="4">
        <v>3430</v>
      </c>
      <c r="L178" s="4">
        <v>0</v>
      </c>
      <c r="M178" s="4">
        <v>3430</v>
      </c>
      <c r="N178" s="4">
        <v>3430</v>
      </c>
      <c r="O178" s="16" t="e">
        <f t="shared" si="9"/>
        <v>#DIV/0!</v>
      </c>
      <c r="P178" s="16" t="e">
        <f t="shared" si="10"/>
        <v>#DIV/0!</v>
      </c>
      <c r="Q178" s="21">
        <f t="shared" si="8"/>
        <v>3430</v>
      </c>
      <c r="S178" s="25">
        <f t="shared" si="11"/>
        <v>3430</v>
      </c>
    </row>
    <row r="179" spans="1:19" x14ac:dyDescent="0.25">
      <c r="A179" s="2">
        <v>0</v>
      </c>
      <c r="B179" s="2" t="s">
        <v>251</v>
      </c>
      <c r="C179" s="2">
        <v>4610019</v>
      </c>
      <c r="D179" s="2" t="s">
        <v>188</v>
      </c>
      <c r="E179" s="4">
        <v>0</v>
      </c>
      <c r="F179" s="4">
        <v>0</v>
      </c>
      <c r="G179" s="4">
        <v>0</v>
      </c>
      <c r="H179" s="4">
        <v>24832.77</v>
      </c>
      <c r="I179" s="4">
        <v>0</v>
      </c>
      <c r="J179" s="4">
        <v>0</v>
      </c>
      <c r="K179" s="4">
        <v>24832.77</v>
      </c>
      <c r="L179" s="4">
        <v>24832.77</v>
      </c>
      <c r="M179" s="4">
        <v>0</v>
      </c>
      <c r="N179" s="4">
        <v>24832.77</v>
      </c>
      <c r="O179" s="16" t="e">
        <f t="shared" si="9"/>
        <v>#DIV/0!</v>
      </c>
      <c r="P179" s="16" t="e">
        <f t="shared" si="10"/>
        <v>#DIV/0!</v>
      </c>
      <c r="Q179" s="21">
        <f t="shared" si="8"/>
        <v>24832.77</v>
      </c>
      <c r="S179" s="25">
        <f t="shared" si="11"/>
        <v>24832.77</v>
      </c>
    </row>
    <row r="180" spans="1:19" x14ac:dyDescent="0.25">
      <c r="A180" s="2">
        <v>0</v>
      </c>
      <c r="B180" s="2" t="s">
        <v>251</v>
      </c>
      <c r="C180" s="2">
        <v>4610020</v>
      </c>
      <c r="D180" s="2" t="s">
        <v>189</v>
      </c>
      <c r="E180" s="4">
        <v>0</v>
      </c>
      <c r="F180" s="4">
        <v>0</v>
      </c>
      <c r="G180" s="4">
        <v>0</v>
      </c>
      <c r="H180" s="4">
        <v>2541</v>
      </c>
      <c r="I180" s="4">
        <v>0</v>
      </c>
      <c r="J180" s="4">
        <v>0</v>
      </c>
      <c r="K180" s="4">
        <v>2541</v>
      </c>
      <c r="L180" s="4">
        <v>2541</v>
      </c>
      <c r="M180" s="4">
        <v>0</v>
      </c>
      <c r="N180" s="4">
        <v>2541</v>
      </c>
      <c r="O180" s="16" t="e">
        <f t="shared" si="9"/>
        <v>#DIV/0!</v>
      </c>
      <c r="P180" s="16" t="e">
        <f t="shared" si="10"/>
        <v>#DIV/0!</v>
      </c>
      <c r="Q180" s="21">
        <f t="shared" si="8"/>
        <v>2541</v>
      </c>
      <c r="S180" s="25">
        <f t="shared" si="11"/>
        <v>2541</v>
      </c>
    </row>
    <row r="181" spans="1:19" x14ac:dyDescent="0.25">
      <c r="A181" s="2">
        <v>0</v>
      </c>
      <c r="B181" s="2" t="s">
        <v>251</v>
      </c>
      <c r="C181" s="2">
        <v>4610032</v>
      </c>
      <c r="D181" s="2" t="s">
        <v>190</v>
      </c>
      <c r="E181" s="4">
        <v>0</v>
      </c>
      <c r="F181" s="4">
        <v>3299.81</v>
      </c>
      <c r="G181" s="4">
        <v>3299.81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-3299.81</v>
      </c>
      <c r="O181" s="16" t="e">
        <f t="shared" si="9"/>
        <v>#DIV/0!</v>
      </c>
      <c r="P181" s="16">
        <f t="shared" si="10"/>
        <v>0</v>
      </c>
      <c r="Q181" s="21">
        <f t="shared" si="8"/>
        <v>0</v>
      </c>
      <c r="S181" s="25">
        <f t="shared" si="11"/>
        <v>-3299.81</v>
      </c>
    </row>
    <row r="182" spans="1:19" x14ac:dyDescent="0.25">
      <c r="A182" s="2">
        <v>0</v>
      </c>
      <c r="B182" s="2" t="s">
        <v>251</v>
      </c>
      <c r="C182" s="2">
        <v>4610034</v>
      </c>
      <c r="D182" s="2" t="s">
        <v>191</v>
      </c>
      <c r="E182" s="4">
        <v>71000</v>
      </c>
      <c r="F182" s="4">
        <v>0</v>
      </c>
      <c r="G182" s="4">
        <v>71000</v>
      </c>
      <c r="H182" s="4">
        <v>68952</v>
      </c>
      <c r="I182" s="4">
        <v>0</v>
      </c>
      <c r="J182" s="4">
        <v>0</v>
      </c>
      <c r="K182" s="4">
        <v>68952</v>
      </c>
      <c r="L182" s="4">
        <v>68952</v>
      </c>
      <c r="M182" s="4">
        <v>0</v>
      </c>
      <c r="N182" s="4">
        <v>-2048</v>
      </c>
      <c r="O182" s="16">
        <f t="shared" si="9"/>
        <v>0.97115492957746474</v>
      </c>
      <c r="P182" s="16">
        <f t="shared" si="10"/>
        <v>0.97115492957746474</v>
      </c>
      <c r="Q182" s="21">
        <f t="shared" si="8"/>
        <v>-2048</v>
      </c>
      <c r="S182" s="25">
        <f t="shared" si="11"/>
        <v>-2048</v>
      </c>
    </row>
    <row r="183" spans="1:19" x14ac:dyDescent="0.25">
      <c r="A183" s="2">
        <v>0</v>
      </c>
      <c r="B183" s="2" t="s">
        <v>251</v>
      </c>
      <c r="C183" s="2">
        <v>4610036</v>
      </c>
      <c r="D183" s="2" t="s">
        <v>192</v>
      </c>
      <c r="E183" s="4">
        <v>0</v>
      </c>
      <c r="F183" s="4">
        <v>28614.7</v>
      </c>
      <c r="G183" s="4">
        <v>28614.7</v>
      </c>
      <c r="H183" s="4">
        <v>28614.73</v>
      </c>
      <c r="I183" s="4">
        <v>0</v>
      </c>
      <c r="J183" s="4">
        <v>0</v>
      </c>
      <c r="K183" s="4">
        <v>28614.73</v>
      </c>
      <c r="L183" s="4">
        <v>28614.73</v>
      </c>
      <c r="M183" s="4">
        <v>0</v>
      </c>
      <c r="N183" s="4">
        <v>0.03</v>
      </c>
      <c r="O183" s="16" t="e">
        <f t="shared" si="9"/>
        <v>#DIV/0!</v>
      </c>
      <c r="P183" s="16">
        <f t="shared" si="10"/>
        <v>1.0000010484121797</v>
      </c>
      <c r="Q183" s="21">
        <f t="shared" si="8"/>
        <v>28614.73</v>
      </c>
      <c r="S183" s="25"/>
    </row>
    <row r="184" spans="1:19" x14ac:dyDescent="0.25">
      <c r="A184" s="2">
        <v>0</v>
      </c>
      <c r="B184" s="2" t="s">
        <v>251</v>
      </c>
      <c r="C184" s="2">
        <v>4610037</v>
      </c>
      <c r="D184" s="2" t="s">
        <v>193</v>
      </c>
      <c r="E184" s="4">
        <v>15000</v>
      </c>
      <c r="F184" s="4">
        <v>0</v>
      </c>
      <c r="G184" s="4">
        <v>15000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-15000</v>
      </c>
      <c r="O184" s="16">
        <f t="shared" si="9"/>
        <v>0</v>
      </c>
      <c r="P184" s="16">
        <f t="shared" si="10"/>
        <v>0</v>
      </c>
      <c r="Q184" s="21">
        <f t="shared" si="8"/>
        <v>-15000</v>
      </c>
      <c r="S184" s="25">
        <f t="shared" si="11"/>
        <v>-15000</v>
      </c>
    </row>
    <row r="185" spans="1:19" x14ac:dyDescent="0.25">
      <c r="A185" s="2">
        <v>0</v>
      </c>
      <c r="B185" s="2" t="s">
        <v>251</v>
      </c>
      <c r="C185" s="2">
        <v>4610038</v>
      </c>
      <c r="D185" s="2" t="s">
        <v>194</v>
      </c>
      <c r="E185" s="4">
        <v>15000</v>
      </c>
      <c r="F185" s="4">
        <v>0</v>
      </c>
      <c r="G185" s="4">
        <v>15000</v>
      </c>
      <c r="H185" s="4">
        <v>15000</v>
      </c>
      <c r="I185" s="4">
        <v>0</v>
      </c>
      <c r="J185" s="4">
        <v>0</v>
      </c>
      <c r="K185" s="4">
        <v>15000</v>
      </c>
      <c r="L185" s="4">
        <v>0</v>
      </c>
      <c r="M185" s="4">
        <v>15000</v>
      </c>
      <c r="N185" s="4">
        <v>0</v>
      </c>
      <c r="O185" s="16">
        <f t="shared" si="9"/>
        <v>1</v>
      </c>
      <c r="P185" s="16">
        <f t="shared" si="10"/>
        <v>1</v>
      </c>
      <c r="Q185" s="21">
        <f t="shared" si="8"/>
        <v>0</v>
      </c>
      <c r="S185" s="25">
        <f t="shared" si="11"/>
        <v>0</v>
      </c>
    </row>
    <row r="186" spans="1:19" x14ac:dyDescent="0.25">
      <c r="A186" s="2">
        <v>0</v>
      </c>
      <c r="B186" s="2" t="s">
        <v>251</v>
      </c>
      <c r="C186" s="2">
        <v>4610039</v>
      </c>
      <c r="D186" s="2" t="s">
        <v>195</v>
      </c>
      <c r="E186" s="4">
        <v>37000</v>
      </c>
      <c r="F186" s="4">
        <v>0</v>
      </c>
      <c r="G186" s="4">
        <v>37000</v>
      </c>
      <c r="H186" s="4">
        <v>43039</v>
      </c>
      <c r="I186" s="4">
        <v>0</v>
      </c>
      <c r="J186" s="4">
        <v>0</v>
      </c>
      <c r="K186" s="4">
        <v>43039</v>
      </c>
      <c r="L186" s="4">
        <v>43039</v>
      </c>
      <c r="M186" s="4">
        <v>0</v>
      </c>
      <c r="N186" s="4">
        <v>6039</v>
      </c>
      <c r="O186" s="16">
        <f t="shared" si="9"/>
        <v>1.1632162162162163</v>
      </c>
      <c r="P186" s="16">
        <f t="shared" si="10"/>
        <v>1.1632162162162163</v>
      </c>
      <c r="Q186" s="21">
        <f t="shared" si="8"/>
        <v>6039</v>
      </c>
      <c r="S186" s="25">
        <f t="shared" si="11"/>
        <v>6039</v>
      </c>
    </row>
    <row r="187" spans="1:19" x14ac:dyDescent="0.25">
      <c r="A187" s="2">
        <v>0</v>
      </c>
      <c r="B187" s="2" t="s">
        <v>251</v>
      </c>
      <c r="C187" s="2">
        <v>4610042</v>
      </c>
      <c r="D187" s="2" t="s">
        <v>196</v>
      </c>
      <c r="E187" s="4">
        <v>50000</v>
      </c>
      <c r="F187" s="4">
        <v>0</v>
      </c>
      <c r="G187" s="4">
        <v>50000</v>
      </c>
      <c r="H187" s="4">
        <v>50000</v>
      </c>
      <c r="I187" s="4">
        <v>0</v>
      </c>
      <c r="J187" s="4">
        <v>0</v>
      </c>
      <c r="K187" s="4">
        <v>50000</v>
      </c>
      <c r="L187" s="4">
        <v>0</v>
      </c>
      <c r="M187" s="4">
        <v>50000</v>
      </c>
      <c r="N187" s="4">
        <v>0</v>
      </c>
      <c r="O187" s="16">
        <f t="shared" si="9"/>
        <v>1</v>
      </c>
      <c r="P187" s="16">
        <f t="shared" si="10"/>
        <v>1</v>
      </c>
      <c r="Q187" s="21">
        <f t="shared" ref="Q187:Q241" si="12">K187-E187</f>
        <v>0</v>
      </c>
      <c r="S187" s="25">
        <f t="shared" si="11"/>
        <v>0</v>
      </c>
    </row>
    <row r="188" spans="1:19" x14ac:dyDescent="0.25">
      <c r="A188" s="2">
        <v>0</v>
      </c>
      <c r="B188" s="2" t="s">
        <v>251</v>
      </c>
      <c r="C188" s="2">
        <v>4610043</v>
      </c>
      <c r="D188" s="2" t="s">
        <v>197</v>
      </c>
      <c r="E188" s="4">
        <v>159000</v>
      </c>
      <c r="F188" s="4">
        <v>0</v>
      </c>
      <c r="G188" s="4">
        <v>159000</v>
      </c>
      <c r="H188" s="4">
        <v>192789.43</v>
      </c>
      <c r="I188" s="4">
        <v>0</v>
      </c>
      <c r="J188" s="4">
        <v>0</v>
      </c>
      <c r="K188" s="4">
        <v>192789.43</v>
      </c>
      <c r="L188" s="4">
        <v>192789.43</v>
      </c>
      <c r="M188" s="4">
        <v>0</v>
      </c>
      <c r="N188" s="4">
        <v>33789.43</v>
      </c>
      <c r="O188" s="16">
        <f t="shared" si="9"/>
        <v>1.2125121383647799</v>
      </c>
      <c r="P188" s="16">
        <f t="shared" si="10"/>
        <v>1.2125121383647799</v>
      </c>
      <c r="Q188" s="21">
        <f t="shared" si="12"/>
        <v>33789.429999999993</v>
      </c>
      <c r="S188" s="25">
        <f t="shared" si="11"/>
        <v>33789.429999999993</v>
      </c>
    </row>
    <row r="189" spans="1:19" x14ac:dyDescent="0.25">
      <c r="A189" s="2">
        <v>0</v>
      </c>
      <c r="B189" s="2" t="s">
        <v>251</v>
      </c>
      <c r="C189" s="2">
        <v>4610048</v>
      </c>
      <c r="D189" s="2" t="s">
        <v>198</v>
      </c>
      <c r="E189" s="4">
        <v>0</v>
      </c>
      <c r="F189" s="4">
        <v>5524.8</v>
      </c>
      <c r="G189" s="4">
        <v>5524.8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-5524.8</v>
      </c>
      <c r="O189" s="16" t="e">
        <f t="shared" si="9"/>
        <v>#DIV/0!</v>
      </c>
      <c r="P189" s="16">
        <f t="shared" si="10"/>
        <v>0</v>
      </c>
      <c r="Q189" s="21">
        <f t="shared" si="12"/>
        <v>0</v>
      </c>
      <c r="S189" s="25">
        <f t="shared" si="11"/>
        <v>-5524.8</v>
      </c>
    </row>
    <row r="190" spans="1:19" x14ac:dyDescent="0.25">
      <c r="A190" s="2">
        <v>0</v>
      </c>
      <c r="B190" s="2" t="s">
        <v>251</v>
      </c>
      <c r="C190" s="2">
        <v>4650001</v>
      </c>
      <c r="D190" s="2" t="s">
        <v>199</v>
      </c>
      <c r="E190" s="4">
        <v>0</v>
      </c>
      <c r="F190" s="4">
        <v>0</v>
      </c>
      <c r="G190" s="4">
        <v>0</v>
      </c>
      <c r="H190" s="4">
        <v>12848.65</v>
      </c>
      <c r="I190" s="4">
        <v>0</v>
      </c>
      <c r="J190" s="4">
        <v>0</v>
      </c>
      <c r="K190" s="4">
        <v>12848.65</v>
      </c>
      <c r="L190" s="4">
        <v>0</v>
      </c>
      <c r="M190" s="4">
        <v>12848.65</v>
      </c>
      <c r="N190" s="4">
        <v>12848.65</v>
      </c>
      <c r="O190" s="16" t="e">
        <f t="shared" si="9"/>
        <v>#DIV/0!</v>
      </c>
      <c r="P190" s="16" t="e">
        <f t="shared" si="10"/>
        <v>#DIV/0!</v>
      </c>
      <c r="Q190" s="21">
        <f t="shared" si="12"/>
        <v>12848.65</v>
      </c>
      <c r="S190" s="25">
        <f t="shared" si="11"/>
        <v>12848.65</v>
      </c>
    </row>
    <row r="191" spans="1:19" x14ac:dyDescent="0.25">
      <c r="A191" s="2">
        <v>0</v>
      </c>
      <c r="B191" s="2" t="s">
        <v>251</v>
      </c>
      <c r="C191" s="2">
        <v>4650008</v>
      </c>
      <c r="D191" s="2" t="s">
        <v>200</v>
      </c>
      <c r="E191" s="4">
        <v>8300</v>
      </c>
      <c r="F191" s="4">
        <v>0</v>
      </c>
      <c r="G191" s="4">
        <v>8300</v>
      </c>
      <c r="H191" s="4">
        <v>8268.75</v>
      </c>
      <c r="I191" s="4">
        <v>0</v>
      </c>
      <c r="J191" s="4">
        <v>0</v>
      </c>
      <c r="K191" s="4">
        <v>8268.75</v>
      </c>
      <c r="L191" s="4">
        <v>0</v>
      </c>
      <c r="M191" s="4">
        <v>8268.75</v>
      </c>
      <c r="N191" s="4">
        <v>-31.25</v>
      </c>
      <c r="O191" s="16">
        <f t="shared" si="9"/>
        <v>0.9962349397590361</v>
      </c>
      <c r="P191" s="16">
        <f t="shared" si="10"/>
        <v>0.9962349397590361</v>
      </c>
      <c r="Q191" s="21"/>
      <c r="S191" s="25"/>
    </row>
    <row r="192" spans="1:19" x14ac:dyDescent="0.25">
      <c r="A192" s="2">
        <v>0</v>
      </c>
      <c r="B192" s="2" t="s">
        <v>251</v>
      </c>
      <c r="C192" s="2">
        <v>4650009</v>
      </c>
      <c r="D192" s="2" t="s">
        <v>201</v>
      </c>
      <c r="E192" s="4">
        <v>10000</v>
      </c>
      <c r="F192" s="4">
        <v>0</v>
      </c>
      <c r="G192" s="4">
        <v>10000</v>
      </c>
      <c r="H192" s="4">
        <v>9000</v>
      </c>
      <c r="I192" s="4">
        <v>0</v>
      </c>
      <c r="J192" s="4">
        <v>0</v>
      </c>
      <c r="K192" s="4">
        <v>9000</v>
      </c>
      <c r="L192" s="4">
        <v>9000</v>
      </c>
      <c r="M192" s="4">
        <v>0</v>
      </c>
      <c r="N192" s="4">
        <v>-1000</v>
      </c>
      <c r="O192" s="16">
        <f t="shared" si="9"/>
        <v>0.9</v>
      </c>
      <c r="P192" s="16">
        <f t="shared" si="10"/>
        <v>0.9</v>
      </c>
      <c r="Q192" s="21">
        <f t="shared" si="12"/>
        <v>-1000</v>
      </c>
      <c r="S192" s="25">
        <f t="shared" si="11"/>
        <v>-1000</v>
      </c>
    </row>
    <row r="193" spans="1:19" x14ac:dyDescent="0.25">
      <c r="A193" s="2">
        <v>0</v>
      </c>
      <c r="B193" s="2" t="s">
        <v>251</v>
      </c>
      <c r="C193" s="2">
        <v>4650010</v>
      </c>
      <c r="D193" s="2" t="s">
        <v>202</v>
      </c>
      <c r="E193" s="4">
        <v>600</v>
      </c>
      <c r="F193" s="4">
        <v>0</v>
      </c>
      <c r="G193" s="4">
        <v>600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-600</v>
      </c>
      <c r="O193" s="16">
        <f t="shared" si="9"/>
        <v>0</v>
      </c>
      <c r="P193" s="16">
        <f t="shared" si="10"/>
        <v>0</v>
      </c>
      <c r="Q193" s="21"/>
      <c r="S193" s="25"/>
    </row>
    <row r="194" spans="1:19" x14ac:dyDescent="0.25">
      <c r="A194" s="2">
        <v>0</v>
      </c>
      <c r="B194" s="2" t="s">
        <v>251</v>
      </c>
      <c r="C194" s="2">
        <v>4650011</v>
      </c>
      <c r="D194" s="2" t="s">
        <v>203</v>
      </c>
      <c r="E194" s="4">
        <v>0</v>
      </c>
      <c r="F194" s="4">
        <v>0</v>
      </c>
      <c r="G194" s="4">
        <v>0</v>
      </c>
      <c r="H194" s="4">
        <v>25583.33</v>
      </c>
      <c r="I194" s="4">
        <v>0</v>
      </c>
      <c r="J194" s="4">
        <v>0</v>
      </c>
      <c r="K194" s="4">
        <v>25583.33</v>
      </c>
      <c r="L194" s="4">
        <v>0</v>
      </c>
      <c r="M194" s="4">
        <v>25583.33</v>
      </c>
      <c r="N194" s="4">
        <v>25583.33</v>
      </c>
      <c r="O194" s="16" t="e">
        <f t="shared" si="9"/>
        <v>#DIV/0!</v>
      </c>
      <c r="P194" s="16" t="e">
        <f t="shared" si="10"/>
        <v>#DIV/0!</v>
      </c>
      <c r="Q194" s="21">
        <f t="shared" si="12"/>
        <v>25583.33</v>
      </c>
      <c r="S194" s="25">
        <f t="shared" si="11"/>
        <v>25583.33</v>
      </c>
    </row>
    <row r="195" spans="1:19" x14ac:dyDescent="0.25">
      <c r="A195" s="2">
        <v>0</v>
      </c>
      <c r="B195" s="2" t="s">
        <v>251</v>
      </c>
      <c r="C195" s="2">
        <v>4650012</v>
      </c>
      <c r="D195" s="2" t="s">
        <v>204</v>
      </c>
      <c r="E195" s="4">
        <v>0</v>
      </c>
      <c r="F195" s="4">
        <v>20000</v>
      </c>
      <c r="G195" s="4">
        <v>20000</v>
      </c>
      <c r="H195" s="4">
        <v>20000</v>
      </c>
      <c r="I195" s="4">
        <v>0</v>
      </c>
      <c r="J195" s="4">
        <v>0</v>
      </c>
      <c r="K195" s="4">
        <v>20000</v>
      </c>
      <c r="L195" s="4">
        <v>0</v>
      </c>
      <c r="M195" s="4">
        <v>20000</v>
      </c>
      <c r="N195" s="4">
        <v>0</v>
      </c>
      <c r="O195" s="16" t="e">
        <f t="shared" ref="O195:O241" si="13">(K195*100%)/E195</f>
        <v>#DIV/0!</v>
      </c>
      <c r="P195" s="16">
        <f t="shared" ref="P195:P241" si="14">(K195*100%)/G195</f>
        <v>1</v>
      </c>
      <c r="Q195" s="21">
        <f t="shared" si="12"/>
        <v>20000</v>
      </c>
      <c r="S195" s="25">
        <f t="shared" ref="S195:S241" si="15">K195-G195</f>
        <v>0</v>
      </c>
    </row>
    <row r="196" spans="1:19" x14ac:dyDescent="0.25">
      <c r="A196" s="2">
        <v>0</v>
      </c>
      <c r="B196" s="2" t="s">
        <v>251</v>
      </c>
      <c r="C196" s="2">
        <v>4650013</v>
      </c>
      <c r="D196" s="2" t="s">
        <v>205</v>
      </c>
      <c r="E196" s="4">
        <v>0</v>
      </c>
      <c r="F196" s="4">
        <v>0</v>
      </c>
      <c r="G196" s="4">
        <v>0</v>
      </c>
      <c r="H196" s="4">
        <v>18731.55</v>
      </c>
      <c r="I196" s="4">
        <v>0</v>
      </c>
      <c r="J196" s="4">
        <v>0</v>
      </c>
      <c r="K196" s="4">
        <v>18731.55</v>
      </c>
      <c r="L196" s="4">
        <v>18731.55</v>
      </c>
      <c r="M196" s="4">
        <v>0</v>
      </c>
      <c r="N196" s="4">
        <v>18731.55</v>
      </c>
      <c r="O196" s="16" t="e">
        <f t="shared" si="13"/>
        <v>#DIV/0!</v>
      </c>
      <c r="P196" s="16" t="e">
        <f t="shared" si="14"/>
        <v>#DIV/0!</v>
      </c>
      <c r="Q196" s="21">
        <f t="shared" si="12"/>
        <v>18731.55</v>
      </c>
      <c r="S196" s="25">
        <f t="shared" si="15"/>
        <v>18731.55</v>
      </c>
    </row>
    <row r="197" spans="1:19" x14ac:dyDescent="0.25">
      <c r="A197" s="2">
        <v>0</v>
      </c>
      <c r="B197" s="2" t="s">
        <v>251</v>
      </c>
      <c r="C197" s="2">
        <v>4650203</v>
      </c>
      <c r="D197" s="2" t="s">
        <v>206</v>
      </c>
      <c r="E197" s="4">
        <v>46565.84</v>
      </c>
      <c r="F197" s="4">
        <v>0</v>
      </c>
      <c r="G197" s="4">
        <v>46565.84</v>
      </c>
      <c r="H197" s="4">
        <v>55850.03</v>
      </c>
      <c r="I197" s="4">
        <v>0</v>
      </c>
      <c r="J197" s="4">
        <v>0</v>
      </c>
      <c r="K197" s="4">
        <v>55850.03</v>
      </c>
      <c r="L197" s="4">
        <v>0</v>
      </c>
      <c r="M197" s="4">
        <v>55850.03</v>
      </c>
      <c r="N197" s="4">
        <v>9284.19</v>
      </c>
      <c r="O197" s="16">
        <f t="shared" si="13"/>
        <v>1.1993776983299347</v>
      </c>
      <c r="P197" s="16">
        <f t="shared" si="14"/>
        <v>1.1993776983299347</v>
      </c>
      <c r="Q197" s="21">
        <f t="shared" si="12"/>
        <v>9284.1900000000023</v>
      </c>
      <c r="S197" s="25">
        <f t="shared" si="15"/>
        <v>9284.1900000000023</v>
      </c>
    </row>
    <row r="198" spans="1:19" x14ac:dyDescent="0.25">
      <c r="A198" s="2">
        <v>0</v>
      </c>
      <c r="B198" s="2" t="s">
        <v>251</v>
      </c>
      <c r="C198" s="2">
        <v>4670001</v>
      </c>
      <c r="D198" s="2" t="s">
        <v>207</v>
      </c>
      <c r="E198" s="4">
        <v>1500</v>
      </c>
      <c r="F198" s="4">
        <v>0</v>
      </c>
      <c r="G198" s="4">
        <v>1500</v>
      </c>
      <c r="H198" s="4">
        <v>1500</v>
      </c>
      <c r="I198" s="4">
        <v>0</v>
      </c>
      <c r="J198" s="4">
        <v>0</v>
      </c>
      <c r="K198" s="4">
        <v>1500</v>
      </c>
      <c r="L198" s="4">
        <v>0</v>
      </c>
      <c r="M198" s="4">
        <v>1500</v>
      </c>
      <c r="N198" s="4">
        <v>0</v>
      </c>
      <c r="O198" s="16">
        <f t="shared" si="13"/>
        <v>1</v>
      </c>
      <c r="P198" s="16">
        <f t="shared" si="14"/>
        <v>1</v>
      </c>
      <c r="Q198" s="21">
        <f t="shared" si="12"/>
        <v>0</v>
      </c>
      <c r="S198" s="25">
        <f t="shared" si="15"/>
        <v>0</v>
      </c>
    </row>
    <row r="199" spans="1:19" x14ac:dyDescent="0.25">
      <c r="A199" s="2">
        <v>0</v>
      </c>
      <c r="B199" s="2" t="s">
        <v>251</v>
      </c>
      <c r="C199" s="2">
        <v>4670002</v>
      </c>
      <c r="D199" s="2" t="s">
        <v>208</v>
      </c>
      <c r="E199" s="4">
        <v>1800</v>
      </c>
      <c r="F199" s="4">
        <v>0</v>
      </c>
      <c r="G199" s="4">
        <v>1800</v>
      </c>
      <c r="H199" s="4">
        <v>1800</v>
      </c>
      <c r="I199" s="4">
        <v>0</v>
      </c>
      <c r="J199" s="4">
        <v>0</v>
      </c>
      <c r="K199" s="4">
        <v>1800</v>
      </c>
      <c r="L199" s="4">
        <v>1800</v>
      </c>
      <c r="M199" s="4">
        <v>0</v>
      </c>
      <c r="N199" s="4">
        <v>0</v>
      </c>
      <c r="O199" s="16">
        <f t="shared" si="13"/>
        <v>1</v>
      </c>
      <c r="P199" s="16">
        <f t="shared" si="14"/>
        <v>1</v>
      </c>
      <c r="Q199" s="21">
        <f t="shared" si="12"/>
        <v>0</v>
      </c>
      <c r="S199" s="25">
        <f t="shared" si="15"/>
        <v>0</v>
      </c>
    </row>
    <row r="200" spans="1:19" x14ac:dyDescent="0.25">
      <c r="A200" s="2">
        <v>0</v>
      </c>
      <c r="B200" s="2" t="s">
        <v>251</v>
      </c>
      <c r="C200" s="2">
        <v>4700001</v>
      </c>
      <c r="D200" s="2" t="s">
        <v>209</v>
      </c>
      <c r="E200" s="4">
        <v>0</v>
      </c>
      <c r="F200" s="4">
        <v>0</v>
      </c>
      <c r="G200" s="4">
        <v>0</v>
      </c>
      <c r="H200" s="4">
        <v>198</v>
      </c>
      <c r="I200" s="4">
        <v>0</v>
      </c>
      <c r="J200" s="4">
        <v>0</v>
      </c>
      <c r="K200" s="4">
        <v>198</v>
      </c>
      <c r="L200" s="4">
        <v>198</v>
      </c>
      <c r="M200" s="4">
        <v>0</v>
      </c>
      <c r="N200" s="4">
        <v>198</v>
      </c>
      <c r="O200" s="16" t="e">
        <f t="shared" si="13"/>
        <v>#DIV/0!</v>
      </c>
      <c r="P200" s="16" t="e">
        <f t="shared" si="14"/>
        <v>#DIV/0!</v>
      </c>
      <c r="Q200" s="21"/>
      <c r="S200" s="25"/>
    </row>
    <row r="201" spans="1:19" x14ac:dyDescent="0.25">
      <c r="A201" s="2">
        <v>0</v>
      </c>
      <c r="B201" s="2" t="s">
        <v>251</v>
      </c>
      <c r="C201" s="2">
        <v>4700004</v>
      </c>
      <c r="D201" s="2" t="s">
        <v>210</v>
      </c>
      <c r="E201" s="4">
        <v>500</v>
      </c>
      <c r="F201" s="4">
        <v>0</v>
      </c>
      <c r="G201" s="4">
        <v>500</v>
      </c>
      <c r="H201" s="4">
        <v>250</v>
      </c>
      <c r="I201" s="4">
        <v>0</v>
      </c>
      <c r="J201" s="4">
        <v>0</v>
      </c>
      <c r="K201" s="4">
        <v>250</v>
      </c>
      <c r="L201" s="4">
        <v>250</v>
      </c>
      <c r="M201" s="4">
        <v>0</v>
      </c>
      <c r="N201" s="4">
        <v>-250</v>
      </c>
      <c r="O201" s="16">
        <f t="shared" si="13"/>
        <v>0.5</v>
      </c>
      <c r="P201" s="16">
        <f t="shared" si="14"/>
        <v>0.5</v>
      </c>
      <c r="Q201" s="21"/>
      <c r="S201" s="25"/>
    </row>
    <row r="202" spans="1:19" x14ac:dyDescent="0.25">
      <c r="A202" s="2">
        <v>0</v>
      </c>
      <c r="B202" s="2" t="s">
        <v>251</v>
      </c>
      <c r="C202" s="2">
        <v>4700010</v>
      </c>
      <c r="D202" s="2" t="s">
        <v>211</v>
      </c>
      <c r="E202" s="4">
        <v>0</v>
      </c>
      <c r="F202" s="4">
        <v>200</v>
      </c>
      <c r="G202" s="4">
        <v>200</v>
      </c>
      <c r="H202" s="4">
        <v>200</v>
      </c>
      <c r="I202" s="4">
        <v>0</v>
      </c>
      <c r="J202" s="4">
        <v>0</v>
      </c>
      <c r="K202" s="4">
        <v>200</v>
      </c>
      <c r="L202" s="4">
        <v>200</v>
      </c>
      <c r="M202" s="4">
        <v>0</v>
      </c>
      <c r="N202" s="4">
        <v>0</v>
      </c>
      <c r="O202" s="16" t="e">
        <f t="shared" si="13"/>
        <v>#DIV/0!</v>
      </c>
      <c r="P202" s="16">
        <f t="shared" si="14"/>
        <v>1</v>
      </c>
      <c r="Q202" s="21"/>
      <c r="S202" s="25">
        <f t="shared" si="15"/>
        <v>0</v>
      </c>
    </row>
    <row r="203" spans="1:19" x14ac:dyDescent="0.25">
      <c r="A203" s="2">
        <v>0</v>
      </c>
      <c r="B203" s="2" t="s">
        <v>251</v>
      </c>
      <c r="C203" s="2">
        <v>4910001</v>
      </c>
      <c r="D203" s="2" t="s">
        <v>190</v>
      </c>
      <c r="E203" s="4">
        <v>0</v>
      </c>
      <c r="F203" s="4">
        <v>6599.62</v>
      </c>
      <c r="G203" s="4">
        <v>6599.62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-6599.62</v>
      </c>
      <c r="O203" s="16" t="e">
        <f t="shared" si="13"/>
        <v>#DIV/0!</v>
      </c>
      <c r="P203" s="16">
        <f t="shared" si="14"/>
        <v>0</v>
      </c>
      <c r="Q203" s="21">
        <f t="shared" si="12"/>
        <v>0</v>
      </c>
      <c r="S203" s="25">
        <f t="shared" si="15"/>
        <v>-6599.62</v>
      </c>
    </row>
    <row r="204" spans="1:19" x14ac:dyDescent="0.25">
      <c r="A204" s="2">
        <v>0</v>
      </c>
      <c r="B204" s="2" t="s">
        <v>252</v>
      </c>
      <c r="C204" s="2">
        <v>5410001</v>
      </c>
      <c r="D204" s="2" t="s">
        <v>212</v>
      </c>
      <c r="E204" s="4">
        <v>2000</v>
      </c>
      <c r="F204" s="4">
        <v>0</v>
      </c>
      <c r="G204" s="4">
        <v>2000</v>
      </c>
      <c r="H204" s="4">
        <v>11142.8</v>
      </c>
      <c r="I204" s="4">
        <v>0</v>
      </c>
      <c r="J204" s="4">
        <v>0</v>
      </c>
      <c r="K204" s="4">
        <v>11142.8</v>
      </c>
      <c r="L204" s="4">
        <v>6321.4</v>
      </c>
      <c r="M204" s="4">
        <v>4821.3999999999996</v>
      </c>
      <c r="N204" s="4">
        <v>9142.7999999999993</v>
      </c>
      <c r="O204" s="16">
        <f t="shared" si="13"/>
        <v>5.5713999999999997</v>
      </c>
      <c r="P204" s="16">
        <f t="shared" si="14"/>
        <v>5.5713999999999997</v>
      </c>
      <c r="Q204" s="21">
        <f t="shared" si="12"/>
        <v>9142.7999999999993</v>
      </c>
      <c r="S204" s="25">
        <f t="shared" si="15"/>
        <v>9142.7999999999993</v>
      </c>
    </row>
    <row r="205" spans="1:19" x14ac:dyDescent="0.25">
      <c r="A205" s="2">
        <v>0</v>
      </c>
      <c r="B205" s="2" t="s">
        <v>252</v>
      </c>
      <c r="C205" s="2">
        <v>5410003</v>
      </c>
      <c r="D205" s="2" t="s">
        <v>213</v>
      </c>
      <c r="E205" s="4">
        <v>900</v>
      </c>
      <c r="F205" s="4">
        <v>0</v>
      </c>
      <c r="G205" s="4">
        <v>900</v>
      </c>
      <c r="H205" s="4">
        <v>916.85</v>
      </c>
      <c r="I205" s="4">
        <v>0</v>
      </c>
      <c r="J205" s="4">
        <v>0</v>
      </c>
      <c r="K205" s="4">
        <v>916.85</v>
      </c>
      <c r="L205" s="4">
        <v>916.85</v>
      </c>
      <c r="M205" s="4">
        <v>0</v>
      </c>
      <c r="N205" s="4">
        <v>16.850000000000001</v>
      </c>
      <c r="O205" s="16">
        <f t="shared" si="13"/>
        <v>1.0187222222222223</v>
      </c>
      <c r="P205" s="16">
        <f t="shared" si="14"/>
        <v>1.0187222222222223</v>
      </c>
      <c r="Q205" s="21"/>
      <c r="S205" s="25"/>
    </row>
    <row r="206" spans="1:19" x14ac:dyDescent="0.25">
      <c r="A206" s="2">
        <v>0</v>
      </c>
      <c r="B206" s="2" t="s">
        <v>252</v>
      </c>
      <c r="C206" s="2">
        <v>5410004</v>
      </c>
      <c r="D206" s="2" t="s">
        <v>214</v>
      </c>
      <c r="E206" s="4">
        <v>900</v>
      </c>
      <c r="F206" s="4">
        <v>0</v>
      </c>
      <c r="G206" s="4">
        <v>900</v>
      </c>
      <c r="H206" s="4">
        <v>932.4</v>
      </c>
      <c r="I206" s="4">
        <v>0</v>
      </c>
      <c r="J206" s="4">
        <v>0</v>
      </c>
      <c r="K206" s="4">
        <v>932.4</v>
      </c>
      <c r="L206" s="4">
        <v>932.4</v>
      </c>
      <c r="M206" s="4">
        <v>0</v>
      </c>
      <c r="N206" s="4">
        <v>32.4</v>
      </c>
      <c r="O206" s="16">
        <f t="shared" si="13"/>
        <v>1.036</v>
      </c>
      <c r="P206" s="16">
        <f t="shared" si="14"/>
        <v>1.036</v>
      </c>
      <c r="Q206" s="21"/>
      <c r="S206" s="25"/>
    </row>
    <row r="207" spans="1:19" x14ac:dyDescent="0.25">
      <c r="A207" s="2">
        <v>0</v>
      </c>
      <c r="B207" s="2" t="s">
        <v>252</v>
      </c>
      <c r="C207" s="2">
        <v>5410007</v>
      </c>
      <c r="D207" s="2" t="s">
        <v>215</v>
      </c>
      <c r="E207" s="4">
        <v>5000</v>
      </c>
      <c r="F207" s="4">
        <v>0</v>
      </c>
      <c r="G207" s="4">
        <v>5000</v>
      </c>
      <c r="H207" s="4">
        <v>2462.7600000000002</v>
      </c>
      <c r="I207" s="4">
        <v>0</v>
      </c>
      <c r="J207" s="4">
        <v>0</v>
      </c>
      <c r="K207" s="4">
        <v>2462.7600000000002</v>
      </c>
      <c r="L207" s="4">
        <v>2462.7600000000002</v>
      </c>
      <c r="M207" s="4">
        <v>0</v>
      </c>
      <c r="N207" s="4">
        <v>-2537.2399999999998</v>
      </c>
      <c r="O207" s="16">
        <f t="shared" si="13"/>
        <v>0.49255200000000005</v>
      </c>
      <c r="P207" s="16">
        <f t="shared" si="14"/>
        <v>0.49255200000000005</v>
      </c>
      <c r="Q207" s="21">
        <f t="shared" si="12"/>
        <v>-2537.2399999999998</v>
      </c>
      <c r="S207" s="25">
        <f t="shared" si="15"/>
        <v>-2537.2399999999998</v>
      </c>
    </row>
    <row r="208" spans="1:19" x14ac:dyDescent="0.25">
      <c r="A208" s="2">
        <v>0</v>
      </c>
      <c r="B208" s="2" t="s">
        <v>252</v>
      </c>
      <c r="C208" s="2">
        <v>5490001</v>
      </c>
      <c r="D208" s="2" t="s">
        <v>216</v>
      </c>
      <c r="E208" s="4">
        <v>4920</v>
      </c>
      <c r="F208" s="4">
        <v>0</v>
      </c>
      <c r="G208" s="4">
        <v>4920</v>
      </c>
      <c r="H208" s="4">
        <v>3583</v>
      </c>
      <c r="I208" s="4">
        <v>0</v>
      </c>
      <c r="J208" s="4">
        <v>0</v>
      </c>
      <c r="K208" s="4">
        <v>3583</v>
      </c>
      <c r="L208" s="4">
        <v>3526.75</v>
      </c>
      <c r="M208" s="4">
        <v>56.25</v>
      </c>
      <c r="N208" s="4">
        <v>-1337</v>
      </c>
      <c r="O208" s="16">
        <f t="shared" si="13"/>
        <v>0.72825203252032522</v>
      </c>
      <c r="P208" s="16">
        <f t="shared" si="14"/>
        <v>0.72825203252032522</v>
      </c>
      <c r="Q208" s="21">
        <f t="shared" si="12"/>
        <v>-1337</v>
      </c>
      <c r="S208" s="25">
        <f t="shared" si="15"/>
        <v>-1337</v>
      </c>
    </row>
    <row r="209" spans="1:19" x14ac:dyDescent="0.25">
      <c r="A209" s="2">
        <v>0</v>
      </c>
      <c r="B209" s="2" t="s">
        <v>252</v>
      </c>
      <c r="C209" s="2">
        <v>5490002</v>
      </c>
      <c r="D209" s="2" t="s">
        <v>217</v>
      </c>
      <c r="E209" s="4">
        <v>350</v>
      </c>
      <c r="F209" s="4">
        <v>0</v>
      </c>
      <c r="G209" s="4">
        <v>350</v>
      </c>
      <c r="H209" s="4">
        <v>326.75</v>
      </c>
      <c r="I209" s="4">
        <v>0</v>
      </c>
      <c r="J209" s="4">
        <v>0</v>
      </c>
      <c r="K209" s="4">
        <v>326.75</v>
      </c>
      <c r="L209" s="4">
        <v>326.75</v>
      </c>
      <c r="M209" s="4">
        <v>0</v>
      </c>
      <c r="N209" s="4">
        <v>-23.25</v>
      </c>
      <c r="O209" s="16">
        <f t="shared" si="13"/>
        <v>0.93357142857142861</v>
      </c>
      <c r="P209" s="16">
        <f t="shared" si="14"/>
        <v>0.93357142857142861</v>
      </c>
      <c r="Q209" s="21"/>
      <c r="S209" s="25"/>
    </row>
    <row r="210" spans="1:19" x14ac:dyDescent="0.25">
      <c r="A210" s="2">
        <v>0</v>
      </c>
      <c r="B210" s="2" t="s">
        <v>252</v>
      </c>
      <c r="C210" s="2">
        <v>5500001</v>
      </c>
      <c r="D210" s="2" t="s">
        <v>218</v>
      </c>
      <c r="E210" s="4">
        <v>275000</v>
      </c>
      <c r="F210" s="4">
        <v>0</v>
      </c>
      <c r="G210" s="4">
        <v>275000</v>
      </c>
      <c r="H210" s="4">
        <v>322264.26</v>
      </c>
      <c r="I210" s="4">
        <v>50243.76</v>
      </c>
      <c r="J210" s="4">
        <v>0</v>
      </c>
      <c r="K210" s="4">
        <v>272020.5</v>
      </c>
      <c r="L210" s="4">
        <v>272020.5</v>
      </c>
      <c r="M210" s="4">
        <v>0</v>
      </c>
      <c r="N210" s="4">
        <v>-2979.5</v>
      </c>
      <c r="O210" s="16">
        <f t="shared" si="13"/>
        <v>0.98916545454545457</v>
      </c>
      <c r="P210" s="16">
        <f t="shared" si="14"/>
        <v>0.98916545454545457</v>
      </c>
      <c r="Q210" s="21">
        <f t="shared" si="12"/>
        <v>-2979.5</v>
      </c>
      <c r="S210" s="25">
        <f t="shared" si="15"/>
        <v>-2979.5</v>
      </c>
    </row>
    <row r="211" spans="1:19" x14ac:dyDescent="0.25">
      <c r="A211" s="2">
        <v>0</v>
      </c>
      <c r="B211" s="2" t="s">
        <v>252</v>
      </c>
      <c r="C211" s="2">
        <v>5500002</v>
      </c>
      <c r="D211" s="2" t="s">
        <v>219</v>
      </c>
      <c r="E211" s="4">
        <v>17833</v>
      </c>
      <c r="F211" s="4">
        <v>0</v>
      </c>
      <c r="G211" s="4">
        <v>17833</v>
      </c>
      <c r="H211" s="4">
        <v>7000</v>
      </c>
      <c r="I211" s="4">
        <v>0</v>
      </c>
      <c r="J211" s="4">
        <v>0</v>
      </c>
      <c r="K211" s="4">
        <v>7000</v>
      </c>
      <c r="L211" s="4">
        <v>6700</v>
      </c>
      <c r="M211" s="4">
        <v>300</v>
      </c>
      <c r="N211" s="4">
        <v>-10833</v>
      </c>
      <c r="O211" s="16">
        <f t="shared" si="13"/>
        <v>0.39253070150843938</v>
      </c>
      <c r="P211" s="16">
        <f t="shared" si="14"/>
        <v>0.39253070150843938</v>
      </c>
      <c r="Q211" s="21">
        <f t="shared" si="12"/>
        <v>-10833</v>
      </c>
      <c r="S211" s="25">
        <f t="shared" si="15"/>
        <v>-10833</v>
      </c>
    </row>
    <row r="212" spans="1:19" x14ac:dyDescent="0.25">
      <c r="A212" s="2">
        <v>0</v>
      </c>
      <c r="B212" s="2" t="s">
        <v>252</v>
      </c>
      <c r="C212" s="2">
        <v>5500003</v>
      </c>
      <c r="D212" s="2" t="s">
        <v>220</v>
      </c>
      <c r="E212" s="4">
        <v>3100</v>
      </c>
      <c r="F212" s="4">
        <v>0</v>
      </c>
      <c r="G212" s="4">
        <v>3100</v>
      </c>
      <c r="H212" s="4">
        <v>3114</v>
      </c>
      <c r="I212" s="4">
        <v>0</v>
      </c>
      <c r="J212" s="4">
        <v>0</v>
      </c>
      <c r="K212" s="4">
        <v>3114</v>
      </c>
      <c r="L212" s="4">
        <v>0</v>
      </c>
      <c r="M212" s="4">
        <v>3114</v>
      </c>
      <c r="N212" s="4">
        <v>14</v>
      </c>
      <c r="O212" s="16">
        <f t="shared" si="13"/>
        <v>1.004516129032258</v>
      </c>
      <c r="P212" s="16">
        <f t="shared" si="14"/>
        <v>1.004516129032258</v>
      </c>
      <c r="Q212" s="21"/>
      <c r="S212" s="25"/>
    </row>
    <row r="213" spans="1:19" x14ac:dyDescent="0.25">
      <c r="A213" s="2">
        <v>0</v>
      </c>
      <c r="B213" s="2" t="s">
        <v>252</v>
      </c>
      <c r="C213" s="2">
        <v>5500006</v>
      </c>
      <c r="D213" s="2" t="s">
        <v>221</v>
      </c>
      <c r="E213" s="4">
        <v>46000</v>
      </c>
      <c r="F213" s="4">
        <v>0</v>
      </c>
      <c r="G213" s="4">
        <v>46000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-46000</v>
      </c>
      <c r="O213" s="16">
        <f t="shared" si="13"/>
        <v>0</v>
      </c>
      <c r="P213" s="16">
        <f t="shared" si="14"/>
        <v>0</v>
      </c>
      <c r="Q213" s="21">
        <f t="shared" si="12"/>
        <v>-46000</v>
      </c>
      <c r="S213" s="25">
        <f t="shared" si="15"/>
        <v>-46000</v>
      </c>
    </row>
    <row r="214" spans="1:19" x14ac:dyDescent="0.25">
      <c r="A214" s="2">
        <v>0</v>
      </c>
      <c r="B214" s="2" t="s">
        <v>252</v>
      </c>
      <c r="C214" s="2">
        <v>5500008</v>
      </c>
      <c r="D214" s="2" t="s">
        <v>222</v>
      </c>
      <c r="E214" s="4">
        <v>8500</v>
      </c>
      <c r="F214" s="4">
        <v>0</v>
      </c>
      <c r="G214" s="4">
        <v>8500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-8500</v>
      </c>
      <c r="O214" s="16">
        <f t="shared" si="13"/>
        <v>0</v>
      </c>
      <c r="P214" s="16">
        <f t="shared" si="14"/>
        <v>0</v>
      </c>
      <c r="Q214" s="21">
        <f t="shared" si="12"/>
        <v>-8500</v>
      </c>
      <c r="S214" s="25">
        <f t="shared" si="15"/>
        <v>-8500</v>
      </c>
    </row>
    <row r="215" spans="1:19" x14ac:dyDescent="0.25">
      <c r="A215" s="2">
        <v>0</v>
      </c>
      <c r="B215" s="2" t="s">
        <v>252</v>
      </c>
      <c r="C215" s="2">
        <v>5520001</v>
      </c>
      <c r="D215" s="2" t="s">
        <v>223</v>
      </c>
      <c r="E215" s="4">
        <v>17000</v>
      </c>
      <c r="F215" s="4">
        <v>0</v>
      </c>
      <c r="G215" s="4">
        <v>17000</v>
      </c>
      <c r="H215" s="4">
        <v>18256.169999999998</v>
      </c>
      <c r="I215" s="4">
        <v>0</v>
      </c>
      <c r="J215" s="4">
        <v>0</v>
      </c>
      <c r="K215" s="4">
        <v>18256.169999999998</v>
      </c>
      <c r="L215" s="4">
        <v>0</v>
      </c>
      <c r="M215" s="4">
        <v>18256.169999999998</v>
      </c>
      <c r="N215" s="4">
        <v>1256.17</v>
      </c>
      <c r="O215" s="16">
        <f t="shared" si="13"/>
        <v>1.0738923529411764</v>
      </c>
      <c r="P215" s="16">
        <f t="shared" si="14"/>
        <v>1.0738923529411764</v>
      </c>
      <c r="Q215" s="21">
        <f t="shared" si="12"/>
        <v>1256.1699999999983</v>
      </c>
      <c r="S215" s="25">
        <f t="shared" si="15"/>
        <v>1256.1699999999983</v>
      </c>
    </row>
    <row r="216" spans="1:19" x14ac:dyDescent="0.25">
      <c r="A216" s="2">
        <v>0</v>
      </c>
      <c r="B216" s="2" t="s">
        <v>252</v>
      </c>
      <c r="C216" s="2">
        <v>5520002</v>
      </c>
      <c r="D216" s="2" t="s">
        <v>224</v>
      </c>
      <c r="E216" s="4">
        <v>3000</v>
      </c>
      <c r="F216" s="4">
        <v>0</v>
      </c>
      <c r="G216" s="4">
        <v>3000</v>
      </c>
      <c r="H216" s="4">
        <v>3000</v>
      </c>
      <c r="I216" s="4">
        <v>0</v>
      </c>
      <c r="J216" s="4">
        <v>0</v>
      </c>
      <c r="K216" s="4">
        <v>3000</v>
      </c>
      <c r="L216" s="4">
        <v>3000</v>
      </c>
      <c r="M216" s="4">
        <v>0</v>
      </c>
      <c r="N216" s="4">
        <v>0</v>
      </c>
      <c r="O216" s="16">
        <f t="shared" si="13"/>
        <v>1</v>
      </c>
      <c r="P216" s="16">
        <f t="shared" si="14"/>
        <v>1</v>
      </c>
      <c r="Q216" s="21">
        <f t="shared" si="12"/>
        <v>0</v>
      </c>
      <c r="S216" s="25">
        <f t="shared" si="15"/>
        <v>0</v>
      </c>
    </row>
    <row r="217" spans="1:19" x14ac:dyDescent="0.25">
      <c r="A217" s="2">
        <v>0</v>
      </c>
      <c r="B217" s="2" t="s">
        <v>252</v>
      </c>
      <c r="C217" s="2">
        <v>5990002</v>
      </c>
      <c r="D217" s="2" t="s">
        <v>225</v>
      </c>
      <c r="E217" s="4">
        <v>4000</v>
      </c>
      <c r="F217" s="4">
        <v>0</v>
      </c>
      <c r="G217" s="4">
        <v>4000</v>
      </c>
      <c r="H217" s="4">
        <v>3182.37</v>
      </c>
      <c r="I217" s="4">
        <v>0</v>
      </c>
      <c r="J217" s="4">
        <v>0</v>
      </c>
      <c r="K217" s="4">
        <v>3182.37</v>
      </c>
      <c r="L217" s="4">
        <v>3182.37</v>
      </c>
      <c r="M217" s="4">
        <v>0</v>
      </c>
      <c r="N217" s="4">
        <v>-817.63</v>
      </c>
      <c r="O217" s="16">
        <f t="shared" si="13"/>
        <v>0.79559249999999992</v>
      </c>
      <c r="P217" s="16">
        <f t="shared" si="14"/>
        <v>0.79559249999999992</v>
      </c>
      <c r="Q217" s="21"/>
      <c r="S217" s="25"/>
    </row>
    <row r="218" spans="1:19" x14ac:dyDescent="0.25">
      <c r="A218" s="2">
        <v>0</v>
      </c>
      <c r="B218" s="2" t="s">
        <v>253</v>
      </c>
      <c r="C218" s="2">
        <v>7508022</v>
      </c>
      <c r="D218" s="2" t="s">
        <v>226</v>
      </c>
      <c r="E218" s="4">
        <v>10000</v>
      </c>
      <c r="F218" s="4">
        <v>6000</v>
      </c>
      <c r="G218" s="4">
        <v>16000</v>
      </c>
      <c r="H218" s="4">
        <v>15867.36</v>
      </c>
      <c r="I218" s="4">
        <v>0</v>
      </c>
      <c r="J218" s="4">
        <v>0</v>
      </c>
      <c r="K218" s="4">
        <v>15867.36</v>
      </c>
      <c r="L218" s="4">
        <v>13000</v>
      </c>
      <c r="M218" s="4">
        <v>2867.36</v>
      </c>
      <c r="N218" s="4">
        <v>-132.63999999999999</v>
      </c>
      <c r="O218" s="16">
        <f t="shared" si="13"/>
        <v>1.5867360000000001</v>
      </c>
      <c r="P218" s="16">
        <f t="shared" si="14"/>
        <v>0.99171000000000009</v>
      </c>
      <c r="Q218" s="21">
        <f t="shared" si="12"/>
        <v>5867.3600000000006</v>
      </c>
      <c r="S218" s="25"/>
    </row>
    <row r="219" spans="1:19" x14ac:dyDescent="0.25">
      <c r="A219" s="2">
        <v>0</v>
      </c>
      <c r="B219" s="2" t="s">
        <v>253</v>
      </c>
      <c r="C219" s="2">
        <v>7508032</v>
      </c>
      <c r="D219" s="2" t="s">
        <v>227</v>
      </c>
      <c r="E219" s="4">
        <v>0</v>
      </c>
      <c r="F219" s="4">
        <v>6005.97</v>
      </c>
      <c r="G219" s="4">
        <v>6005.97</v>
      </c>
      <c r="H219" s="4">
        <v>7152.75</v>
      </c>
      <c r="I219" s="4">
        <v>0</v>
      </c>
      <c r="J219" s="4">
        <v>0</v>
      </c>
      <c r="K219" s="4">
        <v>7152.75</v>
      </c>
      <c r="L219" s="4">
        <v>0</v>
      </c>
      <c r="M219" s="4">
        <v>7152.75</v>
      </c>
      <c r="N219" s="4">
        <v>1146.78</v>
      </c>
      <c r="O219" s="16" t="e">
        <f t="shared" si="13"/>
        <v>#DIV/0!</v>
      </c>
      <c r="P219" s="16">
        <f t="shared" si="14"/>
        <v>1.1909400146853879</v>
      </c>
      <c r="Q219" s="21">
        <f t="shared" si="12"/>
        <v>7152.75</v>
      </c>
      <c r="S219" s="21">
        <f t="shared" si="15"/>
        <v>1146.7799999999997</v>
      </c>
    </row>
    <row r="220" spans="1:19" x14ac:dyDescent="0.25">
      <c r="A220" s="2">
        <v>0</v>
      </c>
      <c r="B220" s="2" t="s">
        <v>253</v>
      </c>
      <c r="C220" s="2">
        <v>7508035</v>
      </c>
      <c r="D220" s="2" t="s">
        <v>228</v>
      </c>
      <c r="E220" s="4">
        <v>0</v>
      </c>
      <c r="F220" s="4">
        <v>71978.899999999994</v>
      </c>
      <c r="G220" s="4">
        <v>71978.899999999994</v>
      </c>
      <c r="H220" s="4">
        <v>38722.339999999997</v>
      </c>
      <c r="I220" s="4">
        <v>0</v>
      </c>
      <c r="J220" s="4">
        <v>0</v>
      </c>
      <c r="K220" s="4">
        <v>38722.339999999997</v>
      </c>
      <c r="L220" s="4">
        <v>38722.339999999997</v>
      </c>
      <c r="M220" s="4">
        <v>0</v>
      </c>
      <c r="N220" s="4">
        <v>-33256.559999999998</v>
      </c>
      <c r="O220" s="16" t="e">
        <f t="shared" si="13"/>
        <v>#DIV/0!</v>
      </c>
      <c r="P220" s="16">
        <f t="shared" si="14"/>
        <v>0.53796793226903994</v>
      </c>
      <c r="Q220" s="21">
        <f t="shared" si="12"/>
        <v>38722.339999999997</v>
      </c>
      <c r="S220" s="21">
        <f t="shared" si="15"/>
        <v>-33256.559999999998</v>
      </c>
    </row>
    <row r="221" spans="1:19" x14ac:dyDescent="0.25">
      <c r="A221" s="2">
        <v>0</v>
      </c>
      <c r="B221" s="2" t="s">
        <v>253</v>
      </c>
      <c r="C221" s="2">
        <v>7508038</v>
      </c>
      <c r="D221" s="2" t="s">
        <v>229</v>
      </c>
      <c r="E221" s="4">
        <v>40000</v>
      </c>
      <c r="F221" s="4">
        <v>0</v>
      </c>
      <c r="G221" s="4">
        <v>40000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-40000</v>
      </c>
      <c r="O221" s="16">
        <f t="shared" si="13"/>
        <v>0</v>
      </c>
      <c r="P221" s="16">
        <f t="shared" si="14"/>
        <v>0</v>
      </c>
      <c r="Q221" s="21">
        <f t="shared" si="12"/>
        <v>-40000</v>
      </c>
      <c r="S221" s="21">
        <f t="shared" si="15"/>
        <v>-40000</v>
      </c>
    </row>
    <row r="222" spans="1:19" x14ac:dyDescent="0.25">
      <c r="A222" s="2">
        <v>0</v>
      </c>
      <c r="B222" s="2" t="s">
        <v>253</v>
      </c>
      <c r="C222" s="2">
        <v>7508039</v>
      </c>
      <c r="D222" s="2" t="s">
        <v>230</v>
      </c>
      <c r="E222" s="4">
        <v>37500</v>
      </c>
      <c r="F222" s="4">
        <v>0</v>
      </c>
      <c r="G222" s="4">
        <v>37500</v>
      </c>
      <c r="H222" s="4">
        <v>21765.51</v>
      </c>
      <c r="I222" s="4">
        <v>0</v>
      </c>
      <c r="J222" s="4">
        <v>0</v>
      </c>
      <c r="K222" s="4">
        <v>21765.51</v>
      </c>
      <c r="L222" s="4">
        <v>21765.51</v>
      </c>
      <c r="M222" s="4">
        <v>0</v>
      </c>
      <c r="N222" s="4">
        <v>-15734.49</v>
      </c>
      <c r="O222" s="16">
        <f t="shared" si="13"/>
        <v>0.58041359999999997</v>
      </c>
      <c r="P222" s="16">
        <f t="shared" si="14"/>
        <v>0.58041359999999997</v>
      </c>
      <c r="Q222" s="21">
        <f t="shared" si="12"/>
        <v>-15734.490000000002</v>
      </c>
      <c r="S222" s="21">
        <f t="shared" si="15"/>
        <v>-15734.490000000002</v>
      </c>
    </row>
    <row r="223" spans="1:19" x14ac:dyDescent="0.25">
      <c r="A223" s="2">
        <v>0</v>
      </c>
      <c r="B223" s="2" t="s">
        <v>253</v>
      </c>
      <c r="C223" s="2">
        <v>7508040</v>
      </c>
      <c r="D223" s="2" t="s">
        <v>231</v>
      </c>
      <c r="E223" s="4">
        <v>150000</v>
      </c>
      <c r="F223" s="4">
        <v>0</v>
      </c>
      <c r="G223" s="4">
        <v>150000</v>
      </c>
      <c r="H223" s="4">
        <v>150000</v>
      </c>
      <c r="I223" s="4">
        <v>0</v>
      </c>
      <c r="J223" s="4">
        <v>0</v>
      </c>
      <c r="K223" s="4">
        <v>150000</v>
      </c>
      <c r="L223" s="4">
        <v>150000</v>
      </c>
      <c r="M223" s="4">
        <v>0</v>
      </c>
      <c r="N223" s="4">
        <v>0</v>
      </c>
      <c r="O223" s="16">
        <f t="shared" si="13"/>
        <v>1</v>
      </c>
      <c r="P223" s="16">
        <f t="shared" si="14"/>
        <v>1</v>
      </c>
      <c r="Q223" s="21">
        <f t="shared" si="12"/>
        <v>0</v>
      </c>
      <c r="S223" s="21">
        <f t="shared" si="15"/>
        <v>0</v>
      </c>
    </row>
    <row r="224" spans="1:19" x14ac:dyDescent="0.25">
      <c r="A224" s="2">
        <v>0</v>
      </c>
      <c r="B224" s="2" t="s">
        <v>253</v>
      </c>
      <c r="C224" s="2">
        <v>7508041</v>
      </c>
      <c r="D224" s="2" t="s">
        <v>232</v>
      </c>
      <c r="E224" s="4">
        <v>0</v>
      </c>
      <c r="F224" s="4">
        <v>13400</v>
      </c>
      <c r="G224" s="4">
        <v>13400</v>
      </c>
      <c r="H224" s="4">
        <v>18400</v>
      </c>
      <c r="I224" s="4">
        <v>0</v>
      </c>
      <c r="J224" s="4">
        <v>0</v>
      </c>
      <c r="K224" s="4">
        <v>18400</v>
      </c>
      <c r="L224" s="4">
        <v>14720</v>
      </c>
      <c r="M224" s="4">
        <v>3680</v>
      </c>
      <c r="N224" s="4">
        <v>5000</v>
      </c>
      <c r="O224" s="16" t="e">
        <f t="shared" si="13"/>
        <v>#DIV/0!</v>
      </c>
      <c r="P224" s="16">
        <f t="shared" si="14"/>
        <v>1.3731343283582089</v>
      </c>
      <c r="Q224" s="21">
        <f t="shared" si="12"/>
        <v>18400</v>
      </c>
      <c r="S224" s="21">
        <f t="shared" si="15"/>
        <v>5000</v>
      </c>
    </row>
    <row r="225" spans="1:19" x14ac:dyDescent="0.25">
      <c r="A225" s="2">
        <v>0</v>
      </c>
      <c r="B225" s="2" t="s">
        <v>253</v>
      </c>
      <c r="C225" s="2">
        <v>7508042</v>
      </c>
      <c r="D225" s="2" t="s">
        <v>233</v>
      </c>
      <c r="E225" s="4">
        <v>0</v>
      </c>
      <c r="F225" s="4">
        <v>118634</v>
      </c>
      <c r="G225" s="4">
        <v>118634</v>
      </c>
      <c r="H225" s="4">
        <v>94907.199999999997</v>
      </c>
      <c r="I225" s="4">
        <v>0</v>
      </c>
      <c r="J225" s="4">
        <v>0</v>
      </c>
      <c r="K225" s="4">
        <v>94907.199999999997</v>
      </c>
      <c r="L225" s="4">
        <v>94907.199999999997</v>
      </c>
      <c r="M225" s="4">
        <v>0</v>
      </c>
      <c r="N225" s="4">
        <v>-23726.799999999999</v>
      </c>
      <c r="O225" s="16" t="e">
        <f t="shared" si="13"/>
        <v>#DIV/0!</v>
      </c>
      <c r="P225" s="16">
        <f t="shared" si="14"/>
        <v>0.79999999999999993</v>
      </c>
      <c r="Q225" s="21">
        <f t="shared" si="12"/>
        <v>94907.199999999997</v>
      </c>
      <c r="S225" s="21">
        <f t="shared" si="15"/>
        <v>-23726.800000000003</v>
      </c>
    </row>
    <row r="226" spans="1:19" x14ac:dyDescent="0.25">
      <c r="A226" s="2">
        <v>0</v>
      </c>
      <c r="B226" s="2" t="s">
        <v>253</v>
      </c>
      <c r="C226" s="2">
        <v>7510004</v>
      </c>
      <c r="D226" s="2" t="s">
        <v>234</v>
      </c>
      <c r="E226" s="4">
        <v>500000</v>
      </c>
      <c r="F226" s="4">
        <v>159617.18</v>
      </c>
      <c r="G226" s="4">
        <v>659617.18000000005</v>
      </c>
      <c r="H226" s="4">
        <v>373054.66</v>
      </c>
      <c r="I226" s="4">
        <v>0</v>
      </c>
      <c r="J226" s="4">
        <v>0</v>
      </c>
      <c r="K226" s="4">
        <v>373054.66</v>
      </c>
      <c r="L226" s="4">
        <v>236365.56</v>
      </c>
      <c r="M226" s="4">
        <v>136689.1</v>
      </c>
      <c r="N226" s="4">
        <v>-286562.52</v>
      </c>
      <c r="O226" s="16">
        <f t="shared" si="13"/>
        <v>0.74610931999999996</v>
      </c>
      <c r="P226" s="16">
        <f t="shared" si="14"/>
        <v>0.56556237665004416</v>
      </c>
      <c r="Q226" s="21">
        <f t="shared" si="12"/>
        <v>-126945.34000000003</v>
      </c>
      <c r="S226" s="21">
        <f t="shared" si="15"/>
        <v>-286562.52000000008</v>
      </c>
    </row>
    <row r="227" spans="1:19" x14ac:dyDescent="0.25">
      <c r="A227" s="2">
        <v>0</v>
      </c>
      <c r="B227" s="2" t="s">
        <v>253</v>
      </c>
      <c r="C227" s="2">
        <v>7610057</v>
      </c>
      <c r="D227" s="2" t="s">
        <v>235</v>
      </c>
      <c r="E227" s="4">
        <v>0</v>
      </c>
      <c r="F227" s="4">
        <v>20146.5</v>
      </c>
      <c r="G227" s="4">
        <v>20146.5</v>
      </c>
      <c r="H227" s="4">
        <v>98192.05</v>
      </c>
      <c r="I227" s="4">
        <v>0</v>
      </c>
      <c r="J227" s="4">
        <v>0</v>
      </c>
      <c r="K227" s="4">
        <v>98192.05</v>
      </c>
      <c r="L227" s="4">
        <v>98192.05</v>
      </c>
      <c r="M227" s="4">
        <v>0</v>
      </c>
      <c r="N227" s="4">
        <v>78045.55</v>
      </c>
      <c r="O227" s="16" t="e">
        <f t="shared" si="13"/>
        <v>#DIV/0!</v>
      </c>
      <c r="P227" s="16">
        <f t="shared" si="14"/>
        <v>4.8739011739011744</v>
      </c>
      <c r="Q227" s="21">
        <f t="shared" si="12"/>
        <v>98192.05</v>
      </c>
      <c r="S227" s="21">
        <f t="shared" si="15"/>
        <v>78045.55</v>
      </c>
    </row>
    <row r="228" spans="1:19" x14ac:dyDescent="0.25">
      <c r="A228" s="2">
        <v>0</v>
      </c>
      <c r="B228" s="2" t="s">
        <v>253</v>
      </c>
      <c r="C228" s="2">
        <v>7610072</v>
      </c>
      <c r="D228" s="2" t="s">
        <v>236</v>
      </c>
      <c r="E228" s="4">
        <v>49000</v>
      </c>
      <c r="F228" s="4">
        <v>0</v>
      </c>
      <c r="G228" s="4">
        <v>49000</v>
      </c>
      <c r="H228" s="4">
        <v>48929.63</v>
      </c>
      <c r="I228" s="4">
        <v>0</v>
      </c>
      <c r="J228" s="4">
        <v>0</v>
      </c>
      <c r="K228" s="4">
        <v>48929.63</v>
      </c>
      <c r="L228" s="4">
        <v>0</v>
      </c>
      <c r="M228" s="4">
        <v>48929.63</v>
      </c>
      <c r="N228" s="4">
        <v>-70.37</v>
      </c>
      <c r="O228" s="16">
        <f t="shared" si="13"/>
        <v>0.99856387755102038</v>
      </c>
      <c r="P228" s="16">
        <f t="shared" si="14"/>
        <v>0.99856387755102038</v>
      </c>
      <c r="Q228" s="21"/>
      <c r="S228" s="21">
        <f t="shared" si="15"/>
        <v>-70.370000000002619</v>
      </c>
    </row>
    <row r="229" spans="1:19" x14ac:dyDescent="0.25">
      <c r="A229" s="2">
        <v>0</v>
      </c>
      <c r="B229" s="2" t="s">
        <v>253</v>
      </c>
      <c r="C229" s="2">
        <v>7610073</v>
      </c>
      <c r="D229" s="2" t="s">
        <v>237</v>
      </c>
      <c r="E229" s="4">
        <v>31000</v>
      </c>
      <c r="F229" s="4">
        <v>0</v>
      </c>
      <c r="G229" s="4">
        <v>31000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-31000</v>
      </c>
      <c r="O229" s="16">
        <f t="shared" si="13"/>
        <v>0</v>
      </c>
      <c r="P229" s="16">
        <f t="shared" si="14"/>
        <v>0</v>
      </c>
      <c r="Q229" s="21">
        <f t="shared" si="12"/>
        <v>-31000</v>
      </c>
      <c r="S229" s="21">
        <f t="shared" si="15"/>
        <v>-31000</v>
      </c>
    </row>
    <row r="230" spans="1:19" x14ac:dyDescent="0.25">
      <c r="A230" s="2">
        <v>0</v>
      </c>
      <c r="B230" s="2" t="s">
        <v>253</v>
      </c>
      <c r="C230" s="2">
        <v>7610074</v>
      </c>
      <c r="D230" s="2" t="s">
        <v>238</v>
      </c>
      <c r="E230" s="4">
        <v>0</v>
      </c>
      <c r="F230" s="4">
        <v>0</v>
      </c>
      <c r="G230" s="4">
        <v>0</v>
      </c>
      <c r="H230" s="4">
        <v>1000</v>
      </c>
      <c r="I230" s="4">
        <v>0</v>
      </c>
      <c r="J230" s="4">
        <v>0</v>
      </c>
      <c r="K230" s="4">
        <v>1000</v>
      </c>
      <c r="L230" s="4">
        <v>1000</v>
      </c>
      <c r="M230" s="4">
        <v>0</v>
      </c>
      <c r="N230" s="4">
        <v>1000</v>
      </c>
      <c r="O230" s="16" t="e">
        <f t="shared" si="13"/>
        <v>#DIV/0!</v>
      </c>
      <c r="P230" s="16" t="e">
        <f t="shared" si="14"/>
        <v>#DIV/0!</v>
      </c>
      <c r="Q230" s="21">
        <f t="shared" si="12"/>
        <v>1000</v>
      </c>
      <c r="S230" s="21">
        <f t="shared" si="15"/>
        <v>1000</v>
      </c>
    </row>
    <row r="231" spans="1:19" x14ac:dyDescent="0.25">
      <c r="A231" s="2">
        <v>0</v>
      </c>
      <c r="B231" s="2" t="s">
        <v>253</v>
      </c>
      <c r="C231" s="2">
        <v>7610075</v>
      </c>
      <c r="D231" s="2" t="s">
        <v>239</v>
      </c>
      <c r="E231" s="4">
        <v>0</v>
      </c>
      <c r="F231" s="4">
        <v>0</v>
      </c>
      <c r="G231" s="4">
        <v>0</v>
      </c>
      <c r="H231" s="4">
        <v>214759.7</v>
      </c>
      <c r="I231" s="4">
        <v>0</v>
      </c>
      <c r="J231" s="4">
        <v>0</v>
      </c>
      <c r="K231" s="4">
        <v>214759.7</v>
      </c>
      <c r="L231" s="4">
        <v>0</v>
      </c>
      <c r="M231" s="4">
        <v>214759.7</v>
      </c>
      <c r="N231" s="4">
        <v>214759.7</v>
      </c>
      <c r="O231" s="16" t="e">
        <f t="shared" si="13"/>
        <v>#DIV/0!</v>
      </c>
      <c r="P231" s="16" t="e">
        <f t="shared" si="14"/>
        <v>#DIV/0!</v>
      </c>
      <c r="Q231" s="21">
        <f t="shared" si="12"/>
        <v>214759.7</v>
      </c>
      <c r="S231" s="21">
        <f t="shared" si="15"/>
        <v>214759.7</v>
      </c>
    </row>
    <row r="232" spans="1:19" x14ac:dyDescent="0.25">
      <c r="A232" s="2">
        <v>0</v>
      </c>
      <c r="B232" s="2" t="s">
        <v>253</v>
      </c>
      <c r="C232" s="2">
        <v>7800000</v>
      </c>
      <c r="D232" s="2" t="s">
        <v>240</v>
      </c>
      <c r="E232" s="4">
        <v>120000</v>
      </c>
      <c r="F232" s="4">
        <v>0</v>
      </c>
      <c r="G232" s="4">
        <v>120000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-120000</v>
      </c>
      <c r="O232" s="16">
        <f t="shared" si="13"/>
        <v>0</v>
      </c>
      <c r="P232" s="16">
        <f t="shared" si="14"/>
        <v>0</v>
      </c>
      <c r="Q232" s="21">
        <f t="shared" si="12"/>
        <v>-120000</v>
      </c>
      <c r="S232" s="21">
        <f t="shared" si="15"/>
        <v>-120000</v>
      </c>
    </row>
    <row r="233" spans="1:19" x14ac:dyDescent="0.25">
      <c r="A233" s="2">
        <v>0</v>
      </c>
      <c r="B233" s="2" t="s">
        <v>253</v>
      </c>
      <c r="C233" s="2">
        <v>7800007</v>
      </c>
      <c r="D233" s="2" t="s">
        <v>241</v>
      </c>
      <c r="E233" s="4">
        <v>0</v>
      </c>
      <c r="F233" s="4">
        <v>19151.189999999999</v>
      </c>
      <c r="G233" s="4">
        <v>19151.189999999999</v>
      </c>
      <c r="H233" s="4">
        <v>60821.09</v>
      </c>
      <c r="I233" s="4">
        <v>0</v>
      </c>
      <c r="J233" s="4">
        <v>0</v>
      </c>
      <c r="K233" s="4">
        <v>60821.09</v>
      </c>
      <c r="L233" s="4">
        <v>60821.09</v>
      </c>
      <c r="M233" s="4">
        <v>0</v>
      </c>
      <c r="N233" s="4">
        <v>41669.9</v>
      </c>
      <c r="O233" s="16" t="e">
        <f t="shared" si="13"/>
        <v>#DIV/0!</v>
      </c>
      <c r="P233" s="16">
        <f t="shared" si="14"/>
        <v>3.1758386815649575</v>
      </c>
      <c r="Q233" s="21">
        <f t="shared" si="12"/>
        <v>60821.09</v>
      </c>
      <c r="S233" s="21">
        <f t="shared" si="15"/>
        <v>41669.899999999994</v>
      </c>
    </row>
    <row r="234" spans="1:19" x14ac:dyDescent="0.25">
      <c r="A234" s="2">
        <v>0</v>
      </c>
      <c r="B234" s="2" t="s">
        <v>253</v>
      </c>
      <c r="C234" s="2">
        <v>7970003</v>
      </c>
      <c r="D234" s="2" t="s">
        <v>242</v>
      </c>
      <c r="E234" s="4">
        <v>107000</v>
      </c>
      <c r="F234" s="4">
        <v>0</v>
      </c>
      <c r="G234" s="4">
        <v>107000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-107000</v>
      </c>
      <c r="O234" s="16">
        <f t="shared" si="13"/>
        <v>0</v>
      </c>
      <c r="P234" s="16">
        <f t="shared" si="14"/>
        <v>0</v>
      </c>
      <c r="Q234" s="21">
        <f t="shared" si="12"/>
        <v>-107000</v>
      </c>
      <c r="S234" s="21">
        <f t="shared" si="15"/>
        <v>-107000</v>
      </c>
    </row>
    <row r="235" spans="1:19" x14ac:dyDescent="0.25">
      <c r="A235" s="2">
        <v>0</v>
      </c>
      <c r="B235" s="2" t="s">
        <v>253</v>
      </c>
      <c r="C235" s="2">
        <v>7970004</v>
      </c>
      <c r="D235" s="2" t="s">
        <v>243</v>
      </c>
      <c r="E235" s="4">
        <v>25000</v>
      </c>
      <c r="F235" s="4">
        <v>0</v>
      </c>
      <c r="G235" s="4">
        <v>25000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-25000</v>
      </c>
      <c r="O235" s="16">
        <f t="shared" si="13"/>
        <v>0</v>
      </c>
      <c r="P235" s="16">
        <f t="shared" si="14"/>
        <v>0</v>
      </c>
      <c r="Q235" s="21">
        <f t="shared" si="12"/>
        <v>-25000</v>
      </c>
      <c r="S235" s="21">
        <f t="shared" si="15"/>
        <v>-25000</v>
      </c>
    </row>
    <row r="236" spans="1:19" x14ac:dyDescent="0.25">
      <c r="A236" s="2">
        <v>0</v>
      </c>
      <c r="B236" s="2" t="s">
        <v>253</v>
      </c>
      <c r="C236" s="2">
        <v>7970005</v>
      </c>
      <c r="D236" s="2" t="s">
        <v>243</v>
      </c>
      <c r="E236" s="4">
        <v>24000</v>
      </c>
      <c r="F236" s="4">
        <v>0</v>
      </c>
      <c r="G236" s="4">
        <v>24000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-24000</v>
      </c>
      <c r="O236" s="16">
        <f t="shared" si="13"/>
        <v>0</v>
      </c>
      <c r="P236" s="16">
        <f t="shared" si="14"/>
        <v>0</v>
      </c>
      <c r="Q236" s="21">
        <f t="shared" si="12"/>
        <v>-24000</v>
      </c>
      <c r="S236" s="21">
        <f t="shared" si="15"/>
        <v>-24000</v>
      </c>
    </row>
    <row r="237" spans="1:19" x14ac:dyDescent="0.25">
      <c r="A237" s="2">
        <v>0</v>
      </c>
      <c r="B237" s="2" t="s">
        <v>253</v>
      </c>
      <c r="C237" s="2">
        <v>7970006</v>
      </c>
      <c r="D237" s="2" t="s">
        <v>243</v>
      </c>
      <c r="E237" s="4">
        <v>100000</v>
      </c>
      <c r="F237" s="4">
        <v>0</v>
      </c>
      <c r="G237" s="4">
        <v>100000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-100000</v>
      </c>
      <c r="O237" s="16">
        <f t="shared" si="13"/>
        <v>0</v>
      </c>
      <c r="P237" s="16">
        <f t="shared" si="14"/>
        <v>0</v>
      </c>
      <c r="Q237" s="21">
        <f t="shared" si="12"/>
        <v>-100000</v>
      </c>
      <c r="S237" s="21">
        <f t="shared" si="15"/>
        <v>-100000</v>
      </c>
    </row>
    <row r="238" spans="1:19" x14ac:dyDescent="0.25">
      <c r="A238" s="2">
        <v>0</v>
      </c>
      <c r="B238" s="2" t="s">
        <v>253</v>
      </c>
      <c r="C238" s="2">
        <v>7970007</v>
      </c>
      <c r="D238" s="2" t="s">
        <v>243</v>
      </c>
      <c r="E238" s="4">
        <v>136000</v>
      </c>
      <c r="F238" s="4">
        <v>0</v>
      </c>
      <c r="G238" s="4">
        <v>136000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-136000</v>
      </c>
      <c r="O238" s="16">
        <f t="shared" si="13"/>
        <v>0</v>
      </c>
      <c r="P238" s="16">
        <f t="shared" si="14"/>
        <v>0</v>
      </c>
      <c r="Q238" s="21">
        <f t="shared" si="12"/>
        <v>-136000</v>
      </c>
      <c r="S238" s="21">
        <f t="shared" si="15"/>
        <v>-136000</v>
      </c>
    </row>
    <row r="239" spans="1:19" x14ac:dyDescent="0.25">
      <c r="A239" s="2">
        <v>0</v>
      </c>
      <c r="B239" s="2" t="s">
        <v>254</v>
      </c>
      <c r="C239" s="2">
        <v>8700000</v>
      </c>
      <c r="D239" s="2" t="s">
        <v>244</v>
      </c>
      <c r="E239" s="4">
        <v>0</v>
      </c>
      <c r="F239" s="4">
        <v>1501531.59</v>
      </c>
      <c r="G239" s="4">
        <v>1501531.59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-1501531.59</v>
      </c>
      <c r="O239" s="16" t="e">
        <f t="shared" si="13"/>
        <v>#DIV/0!</v>
      </c>
      <c r="P239" s="16">
        <f t="shared" si="14"/>
        <v>0</v>
      </c>
      <c r="Q239" s="21">
        <f t="shared" si="12"/>
        <v>0</v>
      </c>
      <c r="S239" s="21"/>
    </row>
    <row r="240" spans="1:19" x14ac:dyDescent="0.25">
      <c r="A240" s="2">
        <v>0</v>
      </c>
      <c r="B240" s="2" t="s">
        <v>254</v>
      </c>
      <c r="C240" s="2">
        <v>8701000</v>
      </c>
      <c r="D240" s="2" t="s">
        <v>245</v>
      </c>
      <c r="E240" s="4">
        <v>0</v>
      </c>
      <c r="F240" s="4">
        <v>591630.92000000004</v>
      </c>
      <c r="G240" s="4">
        <v>591630.92000000004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-591630.92000000004</v>
      </c>
      <c r="O240" s="16" t="e">
        <f t="shared" si="13"/>
        <v>#DIV/0!</v>
      </c>
      <c r="P240" s="16">
        <f t="shared" si="14"/>
        <v>0</v>
      </c>
      <c r="Q240" s="21">
        <f t="shared" si="12"/>
        <v>0</v>
      </c>
      <c r="S240" s="21"/>
    </row>
    <row r="241" spans="1:19" x14ac:dyDescent="0.25">
      <c r="A241" s="2">
        <v>0</v>
      </c>
      <c r="B241" s="2" t="s">
        <v>255</v>
      </c>
      <c r="C241" s="2">
        <v>9130011</v>
      </c>
      <c r="D241" s="2" t="s">
        <v>246</v>
      </c>
      <c r="E241" s="4">
        <v>1339500</v>
      </c>
      <c r="F241" s="4">
        <v>330000</v>
      </c>
      <c r="G241" s="4">
        <v>1669500</v>
      </c>
      <c r="H241" s="4">
        <v>508001</v>
      </c>
      <c r="I241" s="4">
        <v>0</v>
      </c>
      <c r="J241" s="4">
        <v>0</v>
      </c>
      <c r="K241" s="4">
        <v>508001</v>
      </c>
      <c r="L241" s="4">
        <v>508001</v>
      </c>
      <c r="M241" s="4">
        <v>0</v>
      </c>
      <c r="N241" s="4">
        <v>-1161499</v>
      </c>
      <c r="O241" s="16">
        <f t="shared" si="13"/>
        <v>0.3792467338559164</v>
      </c>
      <c r="P241" s="16">
        <f t="shared" si="14"/>
        <v>0.30428331835879008</v>
      </c>
      <c r="Q241" s="21">
        <f t="shared" si="12"/>
        <v>-831499</v>
      </c>
      <c r="S241" s="21"/>
    </row>
    <row r="242" spans="1:19" x14ac:dyDescent="0.25">
      <c r="E242" s="5">
        <f>SUM(E2:E241)</f>
        <v>21044245.979999997</v>
      </c>
      <c r="F242" s="5">
        <f>SUM(F2:F241)</f>
        <v>3826999.92</v>
      </c>
      <c r="G242" s="5">
        <f>SUM(G2:G241)</f>
        <v>24871245.899999999</v>
      </c>
      <c r="H242" s="5">
        <f>SUM(H2:H241)</f>
        <v>21763806.180000018</v>
      </c>
      <c r="I242" s="5">
        <f t="shared" ref="I242:N242" si="16">SUM(I2:I241)</f>
        <v>560354</v>
      </c>
      <c r="J242" s="5">
        <f t="shared" si="16"/>
        <v>105076.16</v>
      </c>
      <c r="K242" s="5">
        <f t="shared" si="16"/>
        <v>21098376.020000014</v>
      </c>
      <c r="L242" s="5">
        <f t="shared" si="16"/>
        <v>18944522.040000007</v>
      </c>
      <c r="M242" s="5">
        <f t="shared" si="16"/>
        <v>2153853.9800000009</v>
      </c>
      <c r="N242" s="5">
        <f t="shared" si="16"/>
        <v>-3772869.88</v>
      </c>
      <c r="O242" s="17">
        <f>(K242*100%)/E242</f>
        <v>1.0025722014488645</v>
      </c>
      <c r="P242" s="19">
        <f>(K242*100%)/G242</f>
        <v>0.84830394523983277</v>
      </c>
    </row>
    <row r="243" spans="1:19" x14ac:dyDescent="0.25">
      <c r="H243" s="20"/>
    </row>
  </sheetData>
  <autoFilter ref="A1:R243" xr:uid="{1238A1F9-A779-4FE3-A6A3-9DAD2A20A5DE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8A827-F279-4B89-A34A-CD28E11B62C9}">
  <sheetPr codeName="Hoja1"/>
  <dimension ref="A1:N241"/>
  <sheetViews>
    <sheetView workbookViewId="0">
      <selection activeCell="D14" sqref="D14"/>
    </sheetView>
  </sheetViews>
  <sheetFormatPr baseColWidth="10" defaultRowHeight="15" x14ac:dyDescent="0.25"/>
  <cols>
    <col min="1" max="1" width="3.85546875" bestFit="1" customWidth="1"/>
    <col min="2" max="2" width="3.85546875" customWidth="1"/>
    <col min="3" max="3" width="7" bestFit="1" customWidth="1"/>
    <col min="4" max="4" width="77.42578125" bestFit="1" customWidth="1"/>
    <col min="5" max="5" width="11.42578125" style="5" bestFit="1" customWidth="1"/>
    <col min="6" max="6" width="10.5703125" style="5" bestFit="1" customWidth="1"/>
    <col min="7" max="8" width="11.42578125" style="5" bestFit="1" customWidth="1"/>
    <col min="9" max="9" width="10.42578125" style="5" bestFit="1" customWidth="1"/>
    <col min="10" max="10" width="9.28515625" style="5" bestFit="1" customWidth="1"/>
    <col min="11" max="13" width="11.140625" style="5" bestFit="1" customWidth="1"/>
    <col min="14" max="14" width="11.28515625" style="5" bestFit="1" customWidth="1"/>
  </cols>
  <sheetData>
    <row r="1" spans="1:14" ht="30.75" x14ac:dyDescent="0.25">
      <c r="A1" s="1" t="s">
        <v>0</v>
      </c>
      <c r="B1" s="1" t="s">
        <v>247</v>
      </c>
      <c r="C1" s="1" t="s">
        <v>1</v>
      </c>
      <c r="D1" s="1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25">
      <c r="A2" s="2">
        <v>0</v>
      </c>
      <c r="B2" s="2" t="s">
        <v>248</v>
      </c>
      <c r="C2" s="2">
        <v>1120001</v>
      </c>
      <c r="D2" s="2" t="s">
        <v>13</v>
      </c>
      <c r="E2" s="4">
        <v>250000</v>
      </c>
      <c r="F2" s="4">
        <v>0</v>
      </c>
      <c r="G2" s="4">
        <v>250000</v>
      </c>
      <c r="H2" s="4">
        <v>248681.29</v>
      </c>
      <c r="I2" s="4">
        <v>587.74</v>
      </c>
      <c r="J2" s="4">
        <v>0</v>
      </c>
      <c r="K2" s="4">
        <v>248093.55</v>
      </c>
      <c r="L2" s="4">
        <v>208614.59</v>
      </c>
      <c r="M2" s="4">
        <v>39478.959999999999</v>
      </c>
      <c r="N2" s="4">
        <v>-1906.45</v>
      </c>
    </row>
    <row r="3" spans="1:14" x14ac:dyDescent="0.25">
      <c r="A3" s="2">
        <v>0</v>
      </c>
      <c r="B3" s="2" t="s">
        <v>248</v>
      </c>
      <c r="C3" s="2">
        <v>1130001</v>
      </c>
      <c r="D3" s="2" t="s">
        <v>14</v>
      </c>
      <c r="E3" s="4">
        <v>5400000</v>
      </c>
      <c r="F3" s="4">
        <v>0</v>
      </c>
      <c r="G3" s="4">
        <v>5400000</v>
      </c>
      <c r="H3" s="4">
        <v>5423437.8200000003</v>
      </c>
      <c r="I3" s="4">
        <v>35757.050000000003</v>
      </c>
      <c r="J3" s="4">
        <v>6411.79</v>
      </c>
      <c r="K3" s="4">
        <v>5381268.9800000004</v>
      </c>
      <c r="L3" s="4">
        <v>4943571.7699999996</v>
      </c>
      <c r="M3" s="4">
        <v>437697.21</v>
      </c>
      <c r="N3" s="4">
        <v>-18731.02</v>
      </c>
    </row>
    <row r="4" spans="1:14" x14ac:dyDescent="0.25">
      <c r="A4" s="2">
        <v>0</v>
      </c>
      <c r="B4" s="2" t="s">
        <v>248</v>
      </c>
      <c r="C4" s="2">
        <v>1140001</v>
      </c>
      <c r="D4" s="2" t="s">
        <v>15</v>
      </c>
      <c r="E4" s="4">
        <v>2500</v>
      </c>
      <c r="F4" s="4">
        <v>0</v>
      </c>
      <c r="G4" s="4">
        <v>2500</v>
      </c>
      <c r="H4" s="4">
        <v>2421.92</v>
      </c>
      <c r="I4" s="4">
        <v>0</v>
      </c>
      <c r="J4" s="4">
        <v>0</v>
      </c>
      <c r="K4" s="4">
        <v>2421.92</v>
      </c>
      <c r="L4" s="4">
        <v>2172.9</v>
      </c>
      <c r="M4" s="4">
        <v>249.02</v>
      </c>
      <c r="N4" s="4">
        <v>-78.08</v>
      </c>
    </row>
    <row r="5" spans="1:14" x14ac:dyDescent="0.25">
      <c r="A5" s="2">
        <v>0</v>
      </c>
      <c r="B5" s="2" t="s">
        <v>248</v>
      </c>
      <c r="C5" s="2">
        <v>1150001</v>
      </c>
      <c r="D5" s="2" t="s">
        <v>16</v>
      </c>
      <c r="E5" s="4">
        <v>1230000</v>
      </c>
      <c r="F5" s="4">
        <v>0</v>
      </c>
      <c r="G5" s="4">
        <v>1230000</v>
      </c>
      <c r="H5" s="4">
        <v>1233090.6299999999</v>
      </c>
      <c r="I5" s="4">
        <v>7278.5</v>
      </c>
      <c r="J5" s="4">
        <v>11160.61</v>
      </c>
      <c r="K5" s="4">
        <v>1214651.52</v>
      </c>
      <c r="L5" s="4">
        <v>1040651.91</v>
      </c>
      <c r="M5" s="4">
        <v>173999.61</v>
      </c>
      <c r="N5" s="4">
        <v>-15348.48</v>
      </c>
    </row>
    <row r="6" spans="1:14" x14ac:dyDescent="0.25">
      <c r="A6" s="2">
        <v>0</v>
      </c>
      <c r="B6" s="2" t="s">
        <v>248</v>
      </c>
      <c r="C6" s="2">
        <v>1160001</v>
      </c>
      <c r="D6" s="2" t="s">
        <v>17</v>
      </c>
      <c r="E6" s="4">
        <v>244900</v>
      </c>
      <c r="F6" s="4">
        <v>0</v>
      </c>
      <c r="G6" s="4">
        <v>244900</v>
      </c>
      <c r="H6" s="4">
        <v>406903.03</v>
      </c>
      <c r="I6" s="4">
        <v>9257.25</v>
      </c>
      <c r="J6" s="4">
        <v>0</v>
      </c>
      <c r="K6" s="4">
        <v>397645.78</v>
      </c>
      <c r="L6" s="4">
        <v>332409.46000000002</v>
      </c>
      <c r="M6" s="4">
        <v>65236.32</v>
      </c>
      <c r="N6" s="4">
        <v>152745.78</v>
      </c>
    </row>
    <row r="7" spans="1:14" x14ac:dyDescent="0.25">
      <c r="A7" s="2">
        <v>0</v>
      </c>
      <c r="B7" s="2" t="s">
        <v>248</v>
      </c>
      <c r="C7" s="2">
        <v>1300001</v>
      </c>
      <c r="D7" s="2" t="s">
        <v>18</v>
      </c>
      <c r="E7" s="4">
        <v>485000</v>
      </c>
      <c r="F7" s="4">
        <v>0</v>
      </c>
      <c r="G7" s="4">
        <v>485000</v>
      </c>
      <c r="H7" s="4">
        <v>513323.84</v>
      </c>
      <c r="I7" s="4">
        <v>5107.82</v>
      </c>
      <c r="J7" s="4">
        <v>0</v>
      </c>
      <c r="K7" s="4">
        <v>508216.02</v>
      </c>
      <c r="L7" s="4">
        <v>460230.79</v>
      </c>
      <c r="M7" s="4">
        <v>47985.23</v>
      </c>
      <c r="N7" s="4">
        <v>23216.02</v>
      </c>
    </row>
    <row r="8" spans="1:14" x14ac:dyDescent="0.25">
      <c r="A8" s="2">
        <v>0</v>
      </c>
      <c r="B8" s="2" t="s">
        <v>248</v>
      </c>
      <c r="C8" s="2">
        <v>1300002</v>
      </c>
      <c r="D8" s="2" t="s">
        <v>19</v>
      </c>
      <c r="E8" s="4">
        <v>100000</v>
      </c>
      <c r="F8" s="4">
        <v>0</v>
      </c>
      <c r="G8" s="4">
        <v>100000</v>
      </c>
      <c r="H8" s="4">
        <v>85895.07</v>
      </c>
      <c r="I8" s="4">
        <v>0</v>
      </c>
      <c r="J8" s="4">
        <v>0</v>
      </c>
      <c r="K8" s="4">
        <v>85895.07</v>
      </c>
      <c r="L8" s="4">
        <v>85895.07</v>
      </c>
      <c r="M8" s="4">
        <v>0</v>
      </c>
      <c r="N8" s="4">
        <v>-14104.93</v>
      </c>
    </row>
    <row r="9" spans="1:14" x14ac:dyDescent="0.25">
      <c r="A9" s="2">
        <v>0</v>
      </c>
      <c r="B9" s="2" t="s">
        <v>249</v>
      </c>
      <c r="C9" s="2">
        <v>2900001</v>
      </c>
      <c r="D9" s="2" t="s">
        <v>20</v>
      </c>
      <c r="E9" s="4">
        <v>450000</v>
      </c>
      <c r="F9" s="4">
        <v>0</v>
      </c>
      <c r="G9" s="4">
        <v>450000</v>
      </c>
      <c r="H9" s="4">
        <v>573835.21</v>
      </c>
      <c r="I9" s="4">
        <v>201993.13</v>
      </c>
      <c r="J9" s="4">
        <v>0</v>
      </c>
      <c r="K9" s="4">
        <v>371842.08</v>
      </c>
      <c r="L9" s="4">
        <v>264382.21999999997</v>
      </c>
      <c r="M9" s="4">
        <v>107459.86</v>
      </c>
      <c r="N9" s="4">
        <v>-78157.919999999998</v>
      </c>
    </row>
    <row r="10" spans="1:14" x14ac:dyDescent="0.25">
      <c r="A10" s="2">
        <v>0</v>
      </c>
      <c r="B10" s="2" t="s">
        <v>250</v>
      </c>
      <c r="C10" s="2">
        <v>3020001</v>
      </c>
      <c r="D10" s="2" t="s">
        <v>21</v>
      </c>
      <c r="E10" s="4">
        <v>1313000</v>
      </c>
      <c r="F10" s="4">
        <v>0</v>
      </c>
      <c r="G10" s="4">
        <v>1313000</v>
      </c>
      <c r="H10" s="4">
        <v>1364397.01</v>
      </c>
      <c r="I10" s="4">
        <v>23498.33</v>
      </c>
      <c r="J10" s="4">
        <v>0</v>
      </c>
      <c r="K10" s="4">
        <v>1340898.68</v>
      </c>
      <c r="L10" s="4">
        <v>1163803.81</v>
      </c>
      <c r="M10" s="4">
        <v>177094.87</v>
      </c>
      <c r="N10" s="4">
        <v>27898.68</v>
      </c>
    </row>
    <row r="11" spans="1:14" x14ac:dyDescent="0.25">
      <c r="A11" s="2">
        <v>0</v>
      </c>
      <c r="B11" s="2" t="s">
        <v>250</v>
      </c>
      <c r="C11" s="2">
        <v>3090001</v>
      </c>
      <c r="D11" s="2" t="s">
        <v>22</v>
      </c>
      <c r="E11" s="4">
        <v>25000</v>
      </c>
      <c r="F11" s="4">
        <v>0</v>
      </c>
      <c r="G11" s="4">
        <v>25000</v>
      </c>
      <c r="H11" s="4">
        <v>24008.799999999999</v>
      </c>
      <c r="I11" s="4">
        <v>202.6</v>
      </c>
      <c r="J11" s="4">
        <v>0</v>
      </c>
      <c r="K11" s="4">
        <v>23806.2</v>
      </c>
      <c r="L11" s="4">
        <v>21453.8</v>
      </c>
      <c r="M11" s="4">
        <v>2352.4</v>
      </c>
      <c r="N11" s="4">
        <v>-1193.8</v>
      </c>
    </row>
    <row r="12" spans="1:14" x14ac:dyDescent="0.25">
      <c r="A12" s="2">
        <v>0</v>
      </c>
      <c r="B12" s="2" t="s">
        <v>250</v>
      </c>
      <c r="C12" s="2">
        <v>3120001</v>
      </c>
      <c r="D12" s="2" t="s">
        <v>23</v>
      </c>
      <c r="E12" s="4">
        <v>23000</v>
      </c>
      <c r="F12" s="4">
        <v>0</v>
      </c>
      <c r="G12" s="4">
        <v>23000</v>
      </c>
      <c r="H12" s="4">
        <v>5134.1499999999996</v>
      </c>
      <c r="I12" s="4">
        <v>0</v>
      </c>
      <c r="J12" s="4">
        <v>0</v>
      </c>
      <c r="K12" s="4">
        <v>5134.1499999999996</v>
      </c>
      <c r="L12" s="4">
        <v>5134.1499999999996</v>
      </c>
      <c r="M12" s="4">
        <v>0</v>
      </c>
      <c r="N12" s="4">
        <v>-17865.849999999999</v>
      </c>
    </row>
    <row r="13" spans="1:14" x14ac:dyDescent="0.25">
      <c r="A13" s="2">
        <v>0</v>
      </c>
      <c r="B13" s="2" t="s">
        <v>250</v>
      </c>
      <c r="C13" s="2">
        <v>3120002</v>
      </c>
      <c r="D13" s="2" t="s">
        <v>24</v>
      </c>
      <c r="E13" s="4">
        <v>195000</v>
      </c>
      <c r="F13" s="4">
        <v>0</v>
      </c>
      <c r="G13" s="4">
        <v>195000</v>
      </c>
      <c r="H13" s="4">
        <v>203207.57</v>
      </c>
      <c r="I13" s="4">
        <v>0</v>
      </c>
      <c r="J13" s="4">
        <v>0</v>
      </c>
      <c r="K13" s="4">
        <v>203207.57</v>
      </c>
      <c r="L13" s="4">
        <v>200832.06</v>
      </c>
      <c r="M13" s="4">
        <v>2375.5100000000002</v>
      </c>
      <c r="N13" s="4">
        <v>8207.57</v>
      </c>
    </row>
    <row r="14" spans="1:14" x14ac:dyDescent="0.25">
      <c r="A14" s="2">
        <v>0</v>
      </c>
      <c r="B14" s="2" t="s">
        <v>250</v>
      </c>
      <c r="C14" s="2">
        <v>3120003</v>
      </c>
      <c r="D14" s="2" t="s">
        <v>25</v>
      </c>
      <c r="E14" s="4">
        <v>0</v>
      </c>
      <c r="F14" s="4">
        <v>0</v>
      </c>
      <c r="G14" s="4">
        <v>0</v>
      </c>
      <c r="H14" s="4">
        <v>330</v>
      </c>
      <c r="I14" s="4">
        <v>0</v>
      </c>
      <c r="J14" s="4">
        <v>0</v>
      </c>
      <c r="K14" s="4">
        <v>330</v>
      </c>
      <c r="L14" s="4">
        <v>330</v>
      </c>
      <c r="M14" s="4">
        <v>0</v>
      </c>
      <c r="N14" s="4">
        <v>330</v>
      </c>
    </row>
    <row r="15" spans="1:14" x14ac:dyDescent="0.25">
      <c r="A15" s="2">
        <v>0</v>
      </c>
      <c r="B15" s="2" t="s">
        <v>250</v>
      </c>
      <c r="C15" s="2">
        <v>3130001</v>
      </c>
      <c r="D15" s="2" t="s">
        <v>26</v>
      </c>
      <c r="E15" s="4">
        <v>1500</v>
      </c>
      <c r="F15" s="4">
        <v>0</v>
      </c>
      <c r="G15" s="4">
        <v>1500</v>
      </c>
      <c r="H15" s="4">
        <v>10170</v>
      </c>
      <c r="I15" s="4">
        <v>4015</v>
      </c>
      <c r="J15" s="4">
        <v>0</v>
      </c>
      <c r="K15" s="4">
        <v>6155</v>
      </c>
      <c r="L15" s="4">
        <v>5805</v>
      </c>
      <c r="M15" s="4">
        <v>350</v>
      </c>
      <c r="N15" s="4">
        <v>4655</v>
      </c>
    </row>
    <row r="16" spans="1:14" x14ac:dyDescent="0.25">
      <c r="A16" s="2">
        <v>0</v>
      </c>
      <c r="B16" s="2" t="s">
        <v>250</v>
      </c>
      <c r="C16" s="2">
        <v>3130002</v>
      </c>
      <c r="D16" s="2" t="s">
        <v>27</v>
      </c>
      <c r="E16" s="4">
        <v>16000</v>
      </c>
      <c r="F16" s="4">
        <v>0</v>
      </c>
      <c r="G16" s="4">
        <v>16000</v>
      </c>
      <c r="H16" s="4">
        <v>9309.7999999999993</v>
      </c>
      <c r="I16" s="4">
        <v>0</v>
      </c>
      <c r="J16" s="4">
        <v>0</v>
      </c>
      <c r="K16" s="4">
        <v>9309.7999999999993</v>
      </c>
      <c r="L16" s="4">
        <v>9309.7999999999993</v>
      </c>
      <c r="M16" s="4">
        <v>0</v>
      </c>
      <c r="N16" s="4">
        <v>-6690.2</v>
      </c>
    </row>
    <row r="17" spans="1:14" x14ac:dyDescent="0.25">
      <c r="A17" s="2">
        <v>0</v>
      </c>
      <c r="B17" s="2" t="s">
        <v>250</v>
      </c>
      <c r="C17" s="2">
        <v>3130003</v>
      </c>
      <c r="D17" s="2" t="s">
        <v>28</v>
      </c>
      <c r="E17" s="4">
        <v>0</v>
      </c>
      <c r="F17" s="4">
        <v>0</v>
      </c>
      <c r="G17" s="4">
        <v>0</v>
      </c>
      <c r="H17" s="4">
        <v>8094</v>
      </c>
      <c r="I17" s="4">
        <v>0</v>
      </c>
      <c r="J17" s="4">
        <v>0</v>
      </c>
      <c r="K17" s="4">
        <v>8094</v>
      </c>
      <c r="L17" s="4">
        <v>8094</v>
      </c>
      <c r="M17" s="4">
        <v>0</v>
      </c>
      <c r="N17" s="4">
        <v>8094</v>
      </c>
    </row>
    <row r="18" spans="1:14" x14ac:dyDescent="0.25">
      <c r="A18" s="2">
        <v>0</v>
      </c>
      <c r="B18" s="2" t="s">
        <v>250</v>
      </c>
      <c r="C18" s="2">
        <v>3130004</v>
      </c>
      <c r="D18" s="2" t="s">
        <v>29</v>
      </c>
      <c r="E18" s="4">
        <v>0</v>
      </c>
      <c r="F18" s="4">
        <v>0</v>
      </c>
      <c r="G18" s="4">
        <v>0</v>
      </c>
      <c r="H18" s="4">
        <v>107136</v>
      </c>
      <c r="I18" s="4">
        <v>0</v>
      </c>
      <c r="J18" s="4">
        <v>0</v>
      </c>
      <c r="K18" s="4">
        <v>107136</v>
      </c>
      <c r="L18" s="4">
        <v>106600.5</v>
      </c>
      <c r="M18" s="4">
        <v>535.5</v>
      </c>
      <c r="N18" s="4">
        <v>107136</v>
      </c>
    </row>
    <row r="19" spans="1:14" x14ac:dyDescent="0.25">
      <c r="A19" s="2">
        <v>0</v>
      </c>
      <c r="B19" s="2" t="s">
        <v>250</v>
      </c>
      <c r="C19" s="2">
        <v>3130005</v>
      </c>
      <c r="D19" s="2" t="s">
        <v>30</v>
      </c>
      <c r="E19" s="4">
        <v>95000</v>
      </c>
      <c r="F19" s="4">
        <v>0</v>
      </c>
      <c r="G19" s="4">
        <v>95000</v>
      </c>
      <c r="H19" s="4">
        <v>38847.660000000003</v>
      </c>
      <c r="I19" s="4">
        <v>0</v>
      </c>
      <c r="J19" s="4">
        <v>0</v>
      </c>
      <c r="K19" s="4">
        <v>38847.660000000003</v>
      </c>
      <c r="L19" s="4">
        <v>37284.660000000003</v>
      </c>
      <c r="M19" s="4">
        <v>1563</v>
      </c>
      <c r="N19" s="4">
        <v>-56152.34</v>
      </c>
    </row>
    <row r="20" spans="1:14" x14ac:dyDescent="0.25">
      <c r="A20" s="2">
        <v>0</v>
      </c>
      <c r="B20" s="2" t="s">
        <v>250</v>
      </c>
      <c r="C20" s="2">
        <v>3190001</v>
      </c>
      <c r="D20" s="2" t="s">
        <v>31</v>
      </c>
      <c r="E20" s="4">
        <v>1000</v>
      </c>
      <c r="F20" s="4">
        <v>0</v>
      </c>
      <c r="G20" s="4">
        <v>1000</v>
      </c>
      <c r="H20" s="4">
        <v>2980.77</v>
      </c>
      <c r="I20" s="4">
        <v>0</v>
      </c>
      <c r="J20" s="4">
        <v>0</v>
      </c>
      <c r="K20" s="4">
        <v>2980.77</v>
      </c>
      <c r="L20" s="4">
        <v>2977.5</v>
      </c>
      <c r="M20" s="4">
        <v>3.27</v>
      </c>
      <c r="N20" s="4">
        <v>1980.77</v>
      </c>
    </row>
    <row r="21" spans="1:14" x14ac:dyDescent="0.25">
      <c r="A21" s="2">
        <v>0</v>
      </c>
      <c r="B21" s="2" t="s">
        <v>250</v>
      </c>
      <c r="C21" s="2">
        <v>3190002</v>
      </c>
      <c r="D21" s="2" t="s">
        <v>32</v>
      </c>
      <c r="E21" s="4">
        <v>30000</v>
      </c>
      <c r="F21" s="4">
        <v>0</v>
      </c>
      <c r="G21" s="4">
        <v>30000</v>
      </c>
      <c r="H21" s="4">
        <v>39366.54</v>
      </c>
      <c r="I21" s="4">
        <v>0</v>
      </c>
      <c r="J21" s="4">
        <v>0</v>
      </c>
      <c r="K21" s="4">
        <v>39366.54</v>
      </c>
      <c r="L21" s="4">
        <v>34896.54</v>
      </c>
      <c r="M21" s="4">
        <v>4470</v>
      </c>
      <c r="N21" s="4">
        <v>9366.5400000000009</v>
      </c>
    </row>
    <row r="22" spans="1:14" x14ac:dyDescent="0.25">
      <c r="A22" s="2">
        <v>0</v>
      </c>
      <c r="B22" s="2" t="s">
        <v>250</v>
      </c>
      <c r="C22" s="2">
        <v>3190003</v>
      </c>
      <c r="D22" s="2" t="s">
        <v>33</v>
      </c>
      <c r="E22" s="4">
        <v>2500</v>
      </c>
      <c r="F22" s="4">
        <v>0</v>
      </c>
      <c r="G22" s="4">
        <v>2500</v>
      </c>
      <c r="H22" s="4">
        <v>1660</v>
      </c>
      <c r="I22" s="4">
        <v>0</v>
      </c>
      <c r="J22" s="4">
        <v>0</v>
      </c>
      <c r="K22" s="4">
        <v>1660</v>
      </c>
      <c r="L22" s="4">
        <v>1660</v>
      </c>
      <c r="M22" s="4">
        <v>0</v>
      </c>
      <c r="N22" s="4">
        <v>-840</v>
      </c>
    </row>
    <row r="23" spans="1:14" x14ac:dyDescent="0.25">
      <c r="A23" s="2">
        <v>0</v>
      </c>
      <c r="B23" s="2" t="s">
        <v>250</v>
      </c>
      <c r="C23" s="2">
        <v>3190004</v>
      </c>
      <c r="D23" s="2" t="s">
        <v>34</v>
      </c>
      <c r="E23" s="4">
        <v>48000</v>
      </c>
      <c r="F23" s="4">
        <v>0</v>
      </c>
      <c r="G23" s="4">
        <v>48000</v>
      </c>
      <c r="H23" s="4">
        <v>48091.15</v>
      </c>
      <c r="I23" s="4">
        <v>0</v>
      </c>
      <c r="J23" s="4">
        <v>0</v>
      </c>
      <c r="K23" s="4">
        <v>48091.15</v>
      </c>
      <c r="L23" s="4">
        <v>42853.15</v>
      </c>
      <c r="M23" s="4">
        <v>5238</v>
      </c>
      <c r="N23" s="4">
        <v>91.15</v>
      </c>
    </row>
    <row r="24" spans="1:14" x14ac:dyDescent="0.25">
      <c r="A24" s="2">
        <v>0</v>
      </c>
      <c r="B24" s="2" t="s">
        <v>250</v>
      </c>
      <c r="C24" s="2">
        <v>3190005</v>
      </c>
      <c r="D24" s="2" t="s">
        <v>35</v>
      </c>
      <c r="E24" s="4">
        <v>0</v>
      </c>
      <c r="F24" s="4">
        <v>0</v>
      </c>
      <c r="G24" s="4">
        <v>0</v>
      </c>
      <c r="H24" s="4">
        <v>620</v>
      </c>
      <c r="I24" s="4">
        <v>0</v>
      </c>
      <c r="J24" s="4">
        <v>0</v>
      </c>
      <c r="K24" s="4">
        <v>620</v>
      </c>
      <c r="L24" s="4">
        <v>620</v>
      </c>
      <c r="M24" s="4">
        <v>0</v>
      </c>
      <c r="N24" s="4">
        <v>620</v>
      </c>
    </row>
    <row r="25" spans="1:14" x14ac:dyDescent="0.25">
      <c r="A25" s="2">
        <v>0</v>
      </c>
      <c r="B25" s="2" t="s">
        <v>250</v>
      </c>
      <c r="C25" s="2">
        <v>3210001</v>
      </c>
      <c r="D25" s="2" t="s">
        <v>36</v>
      </c>
      <c r="E25" s="4">
        <v>40000</v>
      </c>
      <c r="F25" s="4">
        <v>0</v>
      </c>
      <c r="G25" s="4">
        <v>40000</v>
      </c>
      <c r="H25" s="4">
        <v>49611.32</v>
      </c>
      <c r="I25" s="4">
        <v>662</v>
      </c>
      <c r="J25" s="4">
        <v>0</v>
      </c>
      <c r="K25" s="4">
        <v>48949.32</v>
      </c>
      <c r="L25" s="4">
        <v>44971.519999999997</v>
      </c>
      <c r="M25" s="4">
        <v>3977.8</v>
      </c>
      <c r="N25" s="4">
        <v>8949.32</v>
      </c>
    </row>
    <row r="26" spans="1:14" x14ac:dyDescent="0.25">
      <c r="A26" s="2">
        <v>0</v>
      </c>
      <c r="B26" s="2" t="s">
        <v>250</v>
      </c>
      <c r="C26" s="2">
        <v>3220001</v>
      </c>
      <c r="D26" s="2" t="s">
        <v>37</v>
      </c>
      <c r="E26" s="4">
        <v>200</v>
      </c>
      <c r="F26" s="4">
        <v>0</v>
      </c>
      <c r="G26" s="4">
        <v>200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-200</v>
      </c>
    </row>
    <row r="27" spans="1:14" x14ac:dyDescent="0.25">
      <c r="A27" s="2">
        <v>0</v>
      </c>
      <c r="B27" s="2" t="s">
        <v>250</v>
      </c>
      <c r="C27" s="2">
        <v>3250001</v>
      </c>
      <c r="D27" s="2" t="s">
        <v>38</v>
      </c>
      <c r="E27" s="4">
        <v>12500</v>
      </c>
      <c r="F27" s="4">
        <v>0</v>
      </c>
      <c r="G27" s="4">
        <v>12500</v>
      </c>
      <c r="H27" s="4">
        <v>14025.05</v>
      </c>
      <c r="I27" s="4">
        <v>106.25</v>
      </c>
      <c r="J27" s="4">
        <v>0</v>
      </c>
      <c r="K27" s="4">
        <v>13918.8</v>
      </c>
      <c r="L27" s="4">
        <v>11399.5</v>
      </c>
      <c r="M27" s="4">
        <v>2519.3000000000002</v>
      </c>
      <c r="N27" s="4">
        <v>1418.8</v>
      </c>
    </row>
    <row r="28" spans="1:14" x14ac:dyDescent="0.25">
      <c r="A28" s="2">
        <v>0</v>
      </c>
      <c r="B28" s="2" t="s">
        <v>250</v>
      </c>
      <c r="C28" s="2">
        <v>3260001</v>
      </c>
      <c r="D28" s="2" t="s">
        <v>39</v>
      </c>
      <c r="E28" s="4">
        <v>4500</v>
      </c>
      <c r="F28" s="4">
        <v>0</v>
      </c>
      <c r="G28" s="4">
        <v>4500</v>
      </c>
      <c r="H28" s="4">
        <v>3437.2</v>
      </c>
      <c r="I28" s="4">
        <v>53</v>
      </c>
      <c r="J28" s="4">
        <v>0</v>
      </c>
      <c r="K28" s="4">
        <v>3384.2</v>
      </c>
      <c r="L28" s="4">
        <v>3384.2</v>
      </c>
      <c r="M28" s="4">
        <v>0</v>
      </c>
      <c r="N28" s="4">
        <v>-1115.8</v>
      </c>
    </row>
    <row r="29" spans="1:14" x14ac:dyDescent="0.25">
      <c r="A29" s="2">
        <v>0</v>
      </c>
      <c r="B29" s="2" t="s">
        <v>250</v>
      </c>
      <c r="C29" s="2">
        <v>3290002</v>
      </c>
      <c r="D29" s="2" t="s">
        <v>40</v>
      </c>
      <c r="E29" s="4">
        <v>100</v>
      </c>
      <c r="F29" s="4">
        <v>0</v>
      </c>
      <c r="G29" s="4">
        <v>100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-100</v>
      </c>
    </row>
    <row r="30" spans="1:14" x14ac:dyDescent="0.25">
      <c r="A30" s="2">
        <v>0</v>
      </c>
      <c r="B30" s="2" t="s">
        <v>250</v>
      </c>
      <c r="C30" s="2">
        <v>3290003</v>
      </c>
      <c r="D30" s="2" t="s">
        <v>41</v>
      </c>
      <c r="E30" s="4">
        <v>25000</v>
      </c>
      <c r="F30" s="4">
        <v>0</v>
      </c>
      <c r="G30" s="4">
        <v>25000</v>
      </c>
      <c r="H30" s="4">
        <v>30132.5</v>
      </c>
      <c r="I30" s="4">
        <v>0</v>
      </c>
      <c r="J30" s="4">
        <v>0</v>
      </c>
      <c r="K30" s="4">
        <v>30132.5</v>
      </c>
      <c r="L30" s="4">
        <v>23152.5</v>
      </c>
      <c r="M30" s="4">
        <v>6980</v>
      </c>
      <c r="N30" s="4">
        <v>5132.5</v>
      </c>
    </row>
    <row r="31" spans="1:14" x14ac:dyDescent="0.25">
      <c r="A31" s="2">
        <v>0</v>
      </c>
      <c r="B31" s="2" t="s">
        <v>250</v>
      </c>
      <c r="C31" s="2">
        <v>3300001</v>
      </c>
      <c r="D31" s="2" t="s">
        <v>42</v>
      </c>
      <c r="E31" s="4">
        <v>7500</v>
      </c>
      <c r="F31" s="4">
        <v>0</v>
      </c>
      <c r="G31" s="4">
        <v>7500</v>
      </c>
      <c r="H31" s="4">
        <v>12683.4</v>
      </c>
      <c r="I31" s="4">
        <v>0</v>
      </c>
      <c r="J31" s="4">
        <v>0</v>
      </c>
      <c r="K31" s="4">
        <v>12683.4</v>
      </c>
      <c r="L31" s="4">
        <v>12683.4</v>
      </c>
      <c r="M31" s="4">
        <v>0</v>
      </c>
      <c r="N31" s="4">
        <v>5183.3999999999996</v>
      </c>
    </row>
    <row r="32" spans="1:14" x14ac:dyDescent="0.25">
      <c r="A32" s="2">
        <v>0</v>
      </c>
      <c r="B32" s="2" t="s">
        <v>250</v>
      </c>
      <c r="C32" s="2">
        <v>3310001</v>
      </c>
      <c r="D32" s="2" t="s">
        <v>43</v>
      </c>
      <c r="E32" s="4">
        <v>81000</v>
      </c>
      <c r="F32" s="4">
        <v>0</v>
      </c>
      <c r="G32" s="4">
        <v>81000</v>
      </c>
      <c r="H32" s="4">
        <v>82450</v>
      </c>
      <c r="I32" s="4">
        <v>2125</v>
      </c>
      <c r="J32" s="4">
        <v>0</v>
      </c>
      <c r="K32" s="4">
        <v>80325</v>
      </c>
      <c r="L32" s="4">
        <v>73125</v>
      </c>
      <c r="M32" s="4">
        <v>7200</v>
      </c>
      <c r="N32" s="4">
        <v>-675</v>
      </c>
    </row>
    <row r="33" spans="1:14" x14ac:dyDescent="0.25">
      <c r="A33" s="2">
        <v>0</v>
      </c>
      <c r="B33" s="2" t="s">
        <v>250</v>
      </c>
      <c r="C33" s="2">
        <v>3320001</v>
      </c>
      <c r="D33" s="2" t="s">
        <v>44</v>
      </c>
      <c r="E33" s="4">
        <v>170000</v>
      </c>
      <c r="F33" s="4">
        <v>0</v>
      </c>
      <c r="G33" s="4">
        <v>170000</v>
      </c>
      <c r="H33" s="4">
        <v>52442.63</v>
      </c>
      <c r="I33" s="4">
        <v>0</v>
      </c>
      <c r="J33" s="4">
        <v>0</v>
      </c>
      <c r="K33" s="4">
        <v>52442.63</v>
      </c>
      <c r="L33" s="4">
        <v>52442.63</v>
      </c>
      <c r="M33" s="4">
        <v>0</v>
      </c>
      <c r="N33" s="4">
        <v>-117557.37</v>
      </c>
    </row>
    <row r="34" spans="1:14" x14ac:dyDescent="0.25">
      <c r="A34" s="2">
        <v>0</v>
      </c>
      <c r="B34" s="2" t="s">
        <v>250</v>
      </c>
      <c r="C34" s="2">
        <v>3320002</v>
      </c>
      <c r="D34" s="2" t="s">
        <v>45</v>
      </c>
      <c r="E34" s="4">
        <v>52000</v>
      </c>
      <c r="F34" s="4">
        <v>0</v>
      </c>
      <c r="G34" s="4">
        <v>52000</v>
      </c>
      <c r="H34" s="4">
        <v>38741.71</v>
      </c>
      <c r="I34" s="4">
        <v>0</v>
      </c>
      <c r="J34" s="4">
        <v>0</v>
      </c>
      <c r="K34" s="4">
        <v>38741.71</v>
      </c>
      <c r="L34" s="4">
        <v>38741.71</v>
      </c>
      <c r="M34" s="4">
        <v>0</v>
      </c>
      <c r="N34" s="4">
        <v>-13258.29</v>
      </c>
    </row>
    <row r="35" spans="1:14" x14ac:dyDescent="0.25">
      <c r="A35" s="2">
        <v>0</v>
      </c>
      <c r="B35" s="2" t="s">
        <v>250</v>
      </c>
      <c r="C35" s="2">
        <v>3320010</v>
      </c>
      <c r="D35" s="2" t="s">
        <v>46</v>
      </c>
      <c r="E35" s="4">
        <v>0</v>
      </c>
      <c r="F35" s="4">
        <v>0</v>
      </c>
      <c r="G35" s="4">
        <v>0</v>
      </c>
      <c r="H35" s="4">
        <v>371066.13</v>
      </c>
      <c r="I35" s="4">
        <v>0</v>
      </c>
      <c r="J35" s="4">
        <v>0</v>
      </c>
      <c r="K35" s="4">
        <v>371066.13</v>
      </c>
      <c r="L35" s="4">
        <v>355769.33</v>
      </c>
      <c r="M35" s="4">
        <v>15296.8</v>
      </c>
      <c r="N35" s="4">
        <v>371066.13</v>
      </c>
    </row>
    <row r="36" spans="1:14" x14ac:dyDescent="0.25">
      <c r="A36" s="2">
        <v>0</v>
      </c>
      <c r="B36" s="2" t="s">
        <v>250</v>
      </c>
      <c r="C36" s="2">
        <v>3330001</v>
      </c>
      <c r="D36" s="2" t="s">
        <v>47</v>
      </c>
      <c r="E36" s="4">
        <v>7000</v>
      </c>
      <c r="F36" s="4">
        <v>0</v>
      </c>
      <c r="G36" s="4">
        <v>7000</v>
      </c>
      <c r="H36" s="4">
        <v>6623.72</v>
      </c>
      <c r="I36" s="4">
        <v>0</v>
      </c>
      <c r="J36" s="4">
        <v>0</v>
      </c>
      <c r="K36" s="4">
        <v>6623.72</v>
      </c>
      <c r="L36" s="4">
        <v>6623.72</v>
      </c>
      <c r="M36" s="4">
        <v>0</v>
      </c>
      <c r="N36" s="4">
        <v>-376.28</v>
      </c>
    </row>
    <row r="37" spans="1:14" x14ac:dyDescent="0.25">
      <c r="A37" s="2">
        <v>0</v>
      </c>
      <c r="B37" s="2" t="s">
        <v>250</v>
      </c>
      <c r="C37" s="2">
        <v>3330002</v>
      </c>
      <c r="D37" s="2" t="s">
        <v>48</v>
      </c>
      <c r="E37" s="4">
        <v>7000</v>
      </c>
      <c r="F37" s="4">
        <v>0</v>
      </c>
      <c r="G37" s="4">
        <v>7000</v>
      </c>
      <c r="H37" s="4">
        <v>7627.39</v>
      </c>
      <c r="I37" s="4">
        <v>0</v>
      </c>
      <c r="J37" s="4">
        <v>0</v>
      </c>
      <c r="K37" s="4">
        <v>7627.39</v>
      </c>
      <c r="L37" s="4">
        <v>7627.39</v>
      </c>
      <c r="M37" s="4">
        <v>0</v>
      </c>
      <c r="N37" s="4">
        <v>627.39</v>
      </c>
    </row>
    <row r="38" spans="1:14" x14ac:dyDescent="0.25">
      <c r="A38" s="2">
        <v>0</v>
      </c>
      <c r="B38" s="2" t="s">
        <v>250</v>
      </c>
      <c r="C38" s="2">
        <v>3330003</v>
      </c>
      <c r="D38" s="2" t="s">
        <v>49</v>
      </c>
      <c r="E38" s="4">
        <v>7000</v>
      </c>
      <c r="F38" s="4">
        <v>0</v>
      </c>
      <c r="G38" s="4">
        <v>7000</v>
      </c>
      <c r="H38" s="4">
        <v>18982.099999999999</v>
      </c>
      <c r="I38" s="4">
        <v>0</v>
      </c>
      <c r="J38" s="4">
        <v>0</v>
      </c>
      <c r="K38" s="4">
        <v>18982.099999999999</v>
      </c>
      <c r="L38" s="4">
        <v>18982.099999999999</v>
      </c>
      <c r="M38" s="4">
        <v>0</v>
      </c>
      <c r="N38" s="4">
        <v>11982.1</v>
      </c>
    </row>
    <row r="39" spans="1:14" x14ac:dyDescent="0.25">
      <c r="A39" s="2">
        <v>0</v>
      </c>
      <c r="B39" s="2" t="s">
        <v>250</v>
      </c>
      <c r="C39" s="2">
        <v>3340001</v>
      </c>
      <c r="D39" s="2" t="s">
        <v>50</v>
      </c>
      <c r="E39" s="4">
        <v>500</v>
      </c>
      <c r="F39" s="4">
        <v>0</v>
      </c>
      <c r="G39" s="4">
        <v>500</v>
      </c>
      <c r="H39" s="4">
        <v>37.5</v>
      </c>
      <c r="I39" s="4">
        <v>0</v>
      </c>
      <c r="J39" s="4">
        <v>0</v>
      </c>
      <c r="K39" s="4">
        <v>37.5</v>
      </c>
      <c r="L39" s="4">
        <v>37.5</v>
      </c>
      <c r="M39" s="4">
        <v>0</v>
      </c>
      <c r="N39" s="4">
        <v>-462.5</v>
      </c>
    </row>
    <row r="40" spans="1:14" x14ac:dyDescent="0.25">
      <c r="A40" s="2">
        <v>0</v>
      </c>
      <c r="B40" s="2" t="s">
        <v>250</v>
      </c>
      <c r="C40" s="2">
        <v>3350001</v>
      </c>
      <c r="D40" s="2" t="s">
        <v>51</v>
      </c>
      <c r="E40" s="4">
        <v>36000</v>
      </c>
      <c r="F40" s="4">
        <v>0</v>
      </c>
      <c r="G40" s="4">
        <v>36000</v>
      </c>
      <c r="H40" s="4">
        <v>0</v>
      </c>
      <c r="I40" s="4">
        <v>101.81</v>
      </c>
      <c r="J40" s="4">
        <v>0</v>
      </c>
      <c r="K40" s="4">
        <v>-101.81</v>
      </c>
      <c r="L40" s="4">
        <v>-101.81</v>
      </c>
      <c r="M40" s="4">
        <v>0</v>
      </c>
      <c r="N40" s="4">
        <v>-36101.81</v>
      </c>
    </row>
    <row r="41" spans="1:14" x14ac:dyDescent="0.25">
      <c r="A41" s="2">
        <v>0</v>
      </c>
      <c r="B41" s="2" t="s">
        <v>250</v>
      </c>
      <c r="C41" s="2">
        <v>3350002</v>
      </c>
      <c r="D41" s="2" t="s">
        <v>52</v>
      </c>
      <c r="E41" s="4">
        <v>5000</v>
      </c>
      <c r="F41" s="4">
        <v>0</v>
      </c>
      <c r="G41" s="4">
        <v>5000</v>
      </c>
      <c r="H41" s="4">
        <v>3316.96</v>
      </c>
      <c r="I41" s="4">
        <v>0</v>
      </c>
      <c r="J41" s="4">
        <v>0</v>
      </c>
      <c r="K41" s="4">
        <v>3316.96</v>
      </c>
      <c r="L41" s="4">
        <v>3316.96</v>
      </c>
      <c r="M41" s="4">
        <v>0</v>
      </c>
      <c r="N41" s="4">
        <v>-1683.04</v>
      </c>
    </row>
    <row r="42" spans="1:14" x14ac:dyDescent="0.25">
      <c r="A42" s="2">
        <v>0</v>
      </c>
      <c r="B42" s="2" t="s">
        <v>250</v>
      </c>
      <c r="C42" s="2">
        <v>3380001</v>
      </c>
      <c r="D42" s="2" t="s">
        <v>53</v>
      </c>
      <c r="E42" s="4">
        <v>60000</v>
      </c>
      <c r="F42" s="4">
        <v>0</v>
      </c>
      <c r="G42" s="4">
        <v>60000</v>
      </c>
      <c r="H42" s="4">
        <v>42956.21</v>
      </c>
      <c r="I42" s="4">
        <v>0</v>
      </c>
      <c r="J42" s="4">
        <v>0</v>
      </c>
      <c r="K42" s="4">
        <v>42956.21</v>
      </c>
      <c r="L42" s="4">
        <v>42956.21</v>
      </c>
      <c r="M42" s="4">
        <v>0</v>
      </c>
      <c r="N42" s="4">
        <v>-17043.79</v>
      </c>
    </row>
    <row r="43" spans="1:14" x14ac:dyDescent="0.25">
      <c r="A43" s="2">
        <v>0</v>
      </c>
      <c r="B43" s="2" t="s">
        <v>250</v>
      </c>
      <c r="C43" s="2">
        <v>3390001</v>
      </c>
      <c r="D43" s="2" t="s">
        <v>54</v>
      </c>
      <c r="E43" s="4">
        <v>1800</v>
      </c>
      <c r="F43" s="4">
        <v>0</v>
      </c>
      <c r="G43" s="4">
        <v>1800</v>
      </c>
      <c r="H43" s="4">
        <v>2797</v>
      </c>
      <c r="I43" s="4">
        <v>300</v>
      </c>
      <c r="J43" s="4">
        <v>0</v>
      </c>
      <c r="K43" s="4">
        <v>2497</v>
      </c>
      <c r="L43" s="4">
        <v>2050</v>
      </c>
      <c r="M43" s="4">
        <v>447</v>
      </c>
      <c r="N43" s="4">
        <v>697</v>
      </c>
    </row>
    <row r="44" spans="1:14" x14ac:dyDescent="0.25">
      <c r="A44" s="2">
        <v>0</v>
      </c>
      <c r="B44" s="2" t="s">
        <v>250</v>
      </c>
      <c r="C44" s="2">
        <v>3390002</v>
      </c>
      <c r="D44" s="2" t="s">
        <v>55</v>
      </c>
      <c r="E44" s="4">
        <v>250</v>
      </c>
      <c r="F44" s="4">
        <v>0</v>
      </c>
      <c r="G44" s="4">
        <v>250</v>
      </c>
      <c r="H44" s="4">
        <v>291</v>
      </c>
      <c r="I44" s="4">
        <v>0</v>
      </c>
      <c r="J44" s="4">
        <v>0</v>
      </c>
      <c r="K44" s="4">
        <v>291</v>
      </c>
      <c r="L44" s="4">
        <v>291</v>
      </c>
      <c r="M44" s="4">
        <v>0</v>
      </c>
      <c r="N44" s="4">
        <v>41</v>
      </c>
    </row>
    <row r="45" spans="1:14" x14ac:dyDescent="0.25">
      <c r="A45" s="2">
        <v>0</v>
      </c>
      <c r="B45" s="2" t="s">
        <v>250</v>
      </c>
      <c r="C45" s="2">
        <v>3390003</v>
      </c>
      <c r="D45" s="2" t="s">
        <v>56</v>
      </c>
      <c r="E45" s="4">
        <v>1000</v>
      </c>
      <c r="F45" s="4">
        <v>0</v>
      </c>
      <c r="G45" s="4">
        <v>1000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-1000</v>
      </c>
    </row>
    <row r="46" spans="1:14" x14ac:dyDescent="0.25">
      <c r="A46" s="2">
        <v>0</v>
      </c>
      <c r="B46" s="2" t="s">
        <v>250</v>
      </c>
      <c r="C46" s="2">
        <v>3390004</v>
      </c>
      <c r="D46" s="2" t="s">
        <v>57</v>
      </c>
      <c r="E46" s="4">
        <v>500</v>
      </c>
      <c r="F46" s="4">
        <v>0</v>
      </c>
      <c r="G46" s="4">
        <v>500</v>
      </c>
      <c r="H46" s="4">
        <v>399</v>
      </c>
      <c r="I46" s="4">
        <v>0</v>
      </c>
      <c r="J46" s="4">
        <v>0</v>
      </c>
      <c r="K46" s="4">
        <v>399</v>
      </c>
      <c r="L46" s="4">
        <v>399</v>
      </c>
      <c r="M46" s="4">
        <v>0</v>
      </c>
      <c r="N46" s="4">
        <v>-101</v>
      </c>
    </row>
    <row r="47" spans="1:14" x14ac:dyDescent="0.25">
      <c r="A47" s="2">
        <v>0</v>
      </c>
      <c r="B47" s="2" t="s">
        <v>250</v>
      </c>
      <c r="C47" s="2">
        <v>3390005</v>
      </c>
      <c r="D47" s="2" t="s">
        <v>58</v>
      </c>
      <c r="E47" s="4">
        <v>3500</v>
      </c>
      <c r="F47" s="4">
        <v>0</v>
      </c>
      <c r="G47" s="4">
        <v>3500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-3500</v>
      </c>
    </row>
    <row r="48" spans="1:14" x14ac:dyDescent="0.25">
      <c r="A48" s="2">
        <v>0</v>
      </c>
      <c r="B48" s="2" t="s">
        <v>250</v>
      </c>
      <c r="C48" s="2">
        <v>3390006</v>
      </c>
      <c r="D48" s="2" t="s">
        <v>59</v>
      </c>
      <c r="E48" s="4">
        <v>62000</v>
      </c>
      <c r="F48" s="4">
        <v>0</v>
      </c>
      <c r="G48" s="4">
        <v>62000</v>
      </c>
      <c r="H48" s="4">
        <v>55402.18</v>
      </c>
      <c r="I48" s="4">
        <v>315.83999999999997</v>
      </c>
      <c r="J48" s="4">
        <v>0</v>
      </c>
      <c r="K48" s="4">
        <v>55086.34</v>
      </c>
      <c r="L48" s="4">
        <v>52222.31</v>
      </c>
      <c r="M48" s="4">
        <v>2864.03</v>
      </c>
      <c r="N48" s="4">
        <v>-6913.66</v>
      </c>
    </row>
    <row r="49" spans="1:14" x14ac:dyDescent="0.25">
      <c r="A49" s="2">
        <v>0</v>
      </c>
      <c r="B49" s="2" t="s">
        <v>250</v>
      </c>
      <c r="C49" s="2">
        <v>3390007</v>
      </c>
      <c r="D49" s="2" t="s">
        <v>60</v>
      </c>
      <c r="E49" s="4">
        <v>5000</v>
      </c>
      <c r="F49" s="4">
        <v>0</v>
      </c>
      <c r="G49" s="4">
        <v>5000</v>
      </c>
      <c r="H49" s="4">
        <v>8226</v>
      </c>
      <c r="I49" s="4">
        <v>0</v>
      </c>
      <c r="J49" s="4">
        <v>0</v>
      </c>
      <c r="K49" s="4">
        <v>8226</v>
      </c>
      <c r="L49" s="4">
        <v>6443</v>
      </c>
      <c r="M49" s="4">
        <v>1783</v>
      </c>
      <c r="N49" s="4">
        <v>3226</v>
      </c>
    </row>
    <row r="50" spans="1:14" x14ac:dyDescent="0.25">
      <c r="A50" s="2">
        <v>0</v>
      </c>
      <c r="B50" s="2" t="s">
        <v>250</v>
      </c>
      <c r="C50" s="2">
        <v>3390008</v>
      </c>
      <c r="D50" s="2" t="s">
        <v>61</v>
      </c>
      <c r="E50" s="4">
        <v>15000</v>
      </c>
      <c r="F50" s="4">
        <v>0</v>
      </c>
      <c r="G50" s="4">
        <v>15000</v>
      </c>
      <c r="H50" s="4">
        <v>17975.810000000001</v>
      </c>
      <c r="I50" s="4">
        <v>224.25</v>
      </c>
      <c r="J50" s="4">
        <v>0</v>
      </c>
      <c r="K50" s="4">
        <v>17751.560000000001</v>
      </c>
      <c r="L50" s="4">
        <v>15550.75</v>
      </c>
      <c r="M50" s="4">
        <v>2200.81</v>
      </c>
      <c r="N50" s="4">
        <v>2751.56</v>
      </c>
    </row>
    <row r="51" spans="1:14" x14ac:dyDescent="0.25">
      <c r="A51" s="2">
        <v>0</v>
      </c>
      <c r="B51" s="2" t="s">
        <v>250</v>
      </c>
      <c r="C51" s="2">
        <v>3390009</v>
      </c>
      <c r="D51" s="2" t="s">
        <v>62</v>
      </c>
      <c r="E51" s="4">
        <v>45000</v>
      </c>
      <c r="F51" s="4">
        <v>0</v>
      </c>
      <c r="G51" s="4">
        <v>45000</v>
      </c>
      <c r="H51" s="4">
        <v>43053.8</v>
      </c>
      <c r="I51" s="4">
        <v>337.5</v>
      </c>
      <c r="J51" s="4">
        <v>0</v>
      </c>
      <c r="K51" s="4">
        <v>42716.3</v>
      </c>
      <c r="L51" s="4">
        <v>42716.3</v>
      </c>
      <c r="M51" s="4">
        <v>0</v>
      </c>
      <c r="N51" s="4">
        <v>-2283.6999999999998</v>
      </c>
    </row>
    <row r="52" spans="1:14" x14ac:dyDescent="0.25">
      <c r="A52" s="2">
        <v>0</v>
      </c>
      <c r="B52" s="2" t="s">
        <v>250</v>
      </c>
      <c r="C52" s="2">
        <v>3390010</v>
      </c>
      <c r="D52" s="2" t="s">
        <v>63</v>
      </c>
      <c r="E52" s="4">
        <v>10</v>
      </c>
      <c r="F52" s="4">
        <v>0</v>
      </c>
      <c r="G52" s="4">
        <v>10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-10</v>
      </c>
    </row>
    <row r="53" spans="1:14" x14ac:dyDescent="0.25">
      <c r="A53" s="2">
        <v>0</v>
      </c>
      <c r="B53" s="2" t="s">
        <v>250</v>
      </c>
      <c r="C53" s="2">
        <v>3390011</v>
      </c>
      <c r="D53" s="2" t="s">
        <v>64</v>
      </c>
      <c r="E53" s="4">
        <v>1000</v>
      </c>
      <c r="F53" s="4">
        <v>0</v>
      </c>
      <c r="G53" s="4">
        <v>1000</v>
      </c>
      <c r="H53" s="4">
        <v>47430.13</v>
      </c>
      <c r="I53" s="4">
        <v>2745.05</v>
      </c>
      <c r="J53" s="4">
        <v>0</v>
      </c>
      <c r="K53" s="4">
        <v>44685.08</v>
      </c>
      <c r="L53" s="4">
        <v>29555.41</v>
      </c>
      <c r="M53" s="4">
        <v>15129.67</v>
      </c>
      <c r="N53" s="4">
        <v>43685.08</v>
      </c>
    </row>
    <row r="54" spans="1:14" x14ac:dyDescent="0.25">
      <c r="A54" s="2">
        <v>0</v>
      </c>
      <c r="B54" s="2" t="s">
        <v>250</v>
      </c>
      <c r="C54" s="2">
        <v>3390012</v>
      </c>
      <c r="D54" s="2" t="s">
        <v>65</v>
      </c>
      <c r="E54" s="4">
        <v>2000</v>
      </c>
      <c r="F54" s="4">
        <v>0</v>
      </c>
      <c r="G54" s="4">
        <v>2000</v>
      </c>
      <c r="H54" s="4">
        <v>2782</v>
      </c>
      <c r="I54" s="4">
        <v>341</v>
      </c>
      <c r="J54" s="4">
        <v>0</v>
      </c>
      <c r="K54" s="4">
        <v>2441</v>
      </c>
      <c r="L54" s="4">
        <v>2441</v>
      </c>
      <c r="M54" s="4">
        <v>0</v>
      </c>
      <c r="N54" s="4">
        <v>441</v>
      </c>
    </row>
    <row r="55" spans="1:14" x14ac:dyDescent="0.25">
      <c r="A55" s="2">
        <v>0</v>
      </c>
      <c r="B55" s="2" t="s">
        <v>250</v>
      </c>
      <c r="C55" s="2">
        <v>3390013</v>
      </c>
      <c r="D55" s="2" t="s">
        <v>66</v>
      </c>
      <c r="E55" s="4">
        <v>2000</v>
      </c>
      <c r="F55" s="4">
        <v>0</v>
      </c>
      <c r="G55" s="4">
        <v>2000</v>
      </c>
      <c r="H55" s="4">
        <v>2034</v>
      </c>
      <c r="I55" s="4">
        <v>56.25</v>
      </c>
      <c r="J55" s="4">
        <v>0</v>
      </c>
      <c r="K55" s="4">
        <v>1977.75</v>
      </c>
      <c r="L55" s="4">
        <v>1977.75</v>
      </c>
      <c r="M55" s="4">
        <v>0</v>
      </c>
      <c r="N55" s="4">
        <v>-22.25</v>
      </c>
    </row>
    <row r="56" spans="1:14" x14ac:dyDescent="0.25">
      <c r="A56" s="2">
        <v>0</v>
      </c>
      <c r="B56" s="2" t="s">
        <v>250</v>
      </c>
      <c r="C56" s="2">
        <v>3390014</v>
      </c>
      <c r="D56" s="2" t="s">
        <v>67</v>
      </c>
      <c r="E56" s="4">
        <v>10</v>
      </c>
      <c r="F56" s="4">
        <v>0</v>
      </c>
      <c r="G56" s="4">
        <v>10</v>
      </c>
      <c r="H56" s="4">
        <v>810</v>
      </c>
      <c r="I56" s="4">
        <v>0</v>
      </c>
      <c r="J56" s="4">
        <v>0</v>
      </c>
      <c r="K56" s="4">
        <v>810</v>
      </c>
      <c r="L56" s="4">
        <v>810</v>
      </c>
      <c r="M56" s="4">
        <v>0</v>
      </c>
      <c r="N56" s="4">
        <v>800</v>
      </c>
    </row>
    <row r="57" spans="1:14" x14ac:dyDescent="0.25">
      <c r="A57" s="2">
        <v>0</v>
      </c>
      <c r="B57" s="2" t="s">
        <v>250</v>
      </c>
      <c r="C57" s="2">
        <v>3390015</v>
      </c>
      <c r="D57" s="2" t="s">
        <v>54</v>
      </c>
      <c r="E57" s="4">
        <v>1000</v>
      </c>
      <c r="F57" s="4">
        <v>0</v>
      </c>
      <c r="G57" s="4">
        <v>1000</v>
      </c>
      <c r="H57" s="4">
        <v>0</v>
      </c>
      <c r="I57" s="4">
        <v>344.58</v>
      </c>
      <c r="J57" s="4">
        <v>0</v>
      </c>
      <c r="K57" s="4">
        <v>-344.58</v>
      </c>
      <c r="L57" s="4">
        <v>-344.58</v>
      </c>
      <c r="M57" s="4">
        <v>0</v>
      </c>
      <c r="N57" s="4">
        <v>-1344.58</v>
      </c>
    </row>
    <row r="58" spans="1:14" x14ac:dyDescent="0.25">
      <c r="A58" s="2">
        <v>0</v>
      </c>
      <c r="B58" s="2" t="s">
        <v>250</v>
      </c>
      <c r="C58" s="2">
        <v>3410001</v>
      </c>
      <c r="D58" s="2" t="s">
        <v>68</v>
      </c>
      <c r="E58" s="4">
        <v>750</v>
      </c>
      <c r="F58" s="4">
        <v>0</v>
      </c>
      <c r="G58" s="4">
        <v>750</v>
      </c>
      <c r="H58" s="4">
        <v>8015</v>
      </c>
      <c r="I58" s="4">
        <v>0</v>
      </c>
      <c r="J58" s="4">
        <v>0</v>
      </c>
      <c r="K58" s="4">
        <v>8015</v>
      </c>
      <c r="L58" s="4">
        <v>8015</v>
      </c>
      <c r="M58" s="4">
        <v>0</v>
      </c>
      <c r="N58" s="4">
        <v>7265</v>
      </c>
    </row>
    <row r="59" spans="1:14" x14ac:dyDescent="0.25">
      <c r="A59" s="2">
        <v>0</v>
      </c>
      <c r="B59" s="2" t="s">
        <v>250</v>
      </c>
      <c r="C59" s="2">
        <v>3410002</v>
      </c>
      <c r="D59" s="2" t="s">
        <v>68</v>
      </c>
      <c r="E59" s="4">
        <v>4500</v>
      </c>
      <c r="F59" s="4">
        <v>0</v>
      </c>
      <c r="G59" s="4">
        <v>4500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-4500</v>
      </c>
    </row>
    <row r="60" spans="1:14" x14ac:dyDescent="0.25">
      <c r="A60" s="2">
        <v>0</v>
      </c>
      <c r="B60" s="2" t="s">
        <v>250</v>
      </c>
      <c r="C60" s="2">
        <v>3420001</v>
      </c>
      <c r="D60" s="2" t="s">
        <v>69</v>
      </c>
      <c r="E60" s="4">
        <v>4500</v>
      </c>
      <c r="F60" s="4">
        <v>0</v>
      </c>
      <c r="G60" s="4">
        <v>4500</v>
      </c>
      <c r="H60" s="4">
        <v>216</v>
      </c>
      <c r="I60" s="4">
        <v>0</v>
      </c>
      <c r="J60" s="4">
        <v>0</v>
      </c>
      <c r="K60" s="4">
        <v>216</v>
      </c>
      <c r="L60" s="4">
        <v>216</v>
      </c>
      <c r="M60" s="4">
        <v>0</v>
      </c>
      <c r="N60" s="4">
        <v>-4284</v>
      </c>
    </row>
    <row r="61" spans="1:14" x14ac:dyDescent="0.25">
      <c r="A61" s="2">
        <v>0</v>
      </c>
      <c r="B61" s="2" t="s">
        <v>250</v>
      </c>
      <c r="C61" s="2">
        <v>3420002</v>
      </c>
      <c r="D61" s="2" t="s">
        <v>70</v>
      </c>
      <c r="E61" s="4">
        <v>610</v>
      </c>
      <c r="F61" s="4">
        <v>0</v>
      </c>
      <c r="G61" s="4">
        <v>610</v>
      </c>
      <c r="H61" s="4">
        <v>764.2</v>
      </c>
      <c r="I61" s="4">
        <v>0</v>
      </c>
      <c r="J61" s="4">
        <v>0</v>
      </c>
      <c r="K61" s="4">
        <v>764.2</v>
      </c>
      <c r="L61" s="4">
        <v>764.2</v>
      </c>
      <c r="M61" s="4">
        <v>0</v>
      </c>
      <c r="N61" s="4">
        <v>154.19999999999999</v>
      </c>
    </row>
    <row r="62" spans="1:14" x14ac:dyDescent="0.25">
      <c r="A62" s="2">
        <v>0</v>
      </c>
      <c r="B62" s="2" t="s">
        <v>250</v>
      </c>
      <c r="C62" s="2">
        <v>3420003</v>
      </c>
      <c r="D62" s="2" t="s">
        <v>71</v>
      </c>
      <c r="E62" s="4">
        <v>2000</v>
      </c>
      <c r="F62" s="4">
        <v>0</v>
      </c>
      <c r="G62" s="4">
        <v>2000</v>
      </c>
      <c r="H62" s="4">
        <v>3405.3</v>
      </c>
      <c r="I62" s="4">
        <v>0</v>
      </c>
      <c r="J62" s="4">
        <v>0</v>
      </c>
      <c r="K62" s="4">
        <v>3405.3</v>
      </c>
      <c r="L62" s="4">
        <v>3405.3</v>
      </c>
      <c r="M62" s="4">
        <v>0</v>
      </c>
      <c r="N62" s="4">
        <v>1405.3</v>
      </c>
    </row>
    <row r="63" spans="1:14" x14ac:dyDescent="0.25">
      <c r="A63" s="2">
        <v>0</v>
      </c>
      <c r="B63" s="2" t="s">
        <v>250</v>
      </c>
      <c r="C63" s="2">
        <v>3420004</v>
      </c>
      <c r="D63" s="2" t="s">
        <v>72</v>
      </c>
      <c r="E63" s="4">
        <v>27300</v>
      </c>
      <c r="F63" s="4">
        <v>0</v>
      </c>
      <c r="G63" s="4">
        <v>27300</v>
      </c>
      <c r="H63" s="4">
        <v>32086</v>
      </c>
      <c r="I63" s="4">
        <v>0</v>
      </c>
      <c r="J63" s="4">
        <v>0</v>
      </c>
      <c r="K63" s="4">
        <v>32086</v>
      </c>
      <c r="L63" s="4">
        <v>31392.5</v>
      </c>
      <c r="M63" s="4">
        <v>693.5</v>
      </c>
      <c r="N63" s="4">
        <v>4786</v>
      </c>
    </row>
    <row r="64" spans="1:14" x14ac:dyDescent="0.25">
      <c r="A64" s="2">
        <v>0</v>
      </c>
      <c r="B64" s="2" t="s">
        <v>250</v>
      </c>
      <c r="C64" s="2">
        <v>3420005</v>
      </c>
      <c r="D64" s="2" t="s">
        <v>73</v>
      </c>
      <c r="E64" s="4">
        <v>43100</v>
      </c>
      <c r="F64" s="4">
        <v>0</v>
      </c>
      <c r="G64" s="4">
        <v>43100</v>
      </c>
      <c r="H64" s="4">
        <v>60367.199999999997</v>
      </c>
      <c r="I64" s="4">
        <v>0</v>
      </c>
      <c r="J64" s="4">
        <v>0</v>
      </c>
      <c r="K64" s="4">
        <v>60367.199999999997</v>
      </c>
      <c r="L64" s="4">
        <v>59925.8</v>
      </c>
      <c r="M64" s="4">
        <v>441.4</v>
      </c>
      <c r="N64" s="4">
        <v>17267.2</v>
      </c>
    </row>
    <row r="65" spans="1:14" x14ac:dyDescent="0.25">
      <c r="A65" s="2">
        <v>0</v>
      </c>
      <c r="B65" s="2" t="s">
        <v>250</v>
      </c>
      <c r="C65" s="2">
        <v>3420006</v>
      </c>
      <c r="D65" s="2" t="s">
        <v>74</v>
      </c>
      <c r="E65" s="4">
        <v>877</v>
      </c>
      <c r="F65" s="4">
        <v>0</v>
      </c>
      <c r="G65" s="4">
        <v>877</v>
      </c>
      <c r="H65" s="4">
        <v>872.8</v>
      </c>
      <c r="I65" s="4">
        <v>0</v>
      </c>
      <c r="J65" s="4">
        <v>0</v>
      </c>
      <c r="K65" s="4">
        <v>872.8</v>
      </c>
      <c r="L65" s="4">
        <v>872.8</v>
      </c>
      <c r="M65" s="4">
        <v>0</v>
      </c>
      <c r="N65" s="4">
        <v>-4.2</v>
      </c>
    </row>
    <row r="66" spans="1:14" x14ac:dyDescent="0.25">
      <c r="A66" s="2">
        <v>0</v>
      </c>
      <c r="B66" s="2" t="s">
        <v>250</v>
      </c>
      <c r="C66" s="2">
        <v>3420007</v>
      </c>
      <c r="D66" s="2" t="s">
        <v>75</v>
      </c>
      <c r="E66" s="4">
        <v>3200</v>
      </c>
      <c r="F66" s="4">
        <v>0</v>
      </c>
      <c r="G66" s="4">
        <v>3200</v>
      </c>
      <c r="H66" s="4">
        <v>3735</v>
      </c>
      <c r="I66" s="4">
        <v>0</v>
      </c>
      <c r="J66" s="4">
        <v>0</v>
      </c>
      <c r="K66" s="4">
        <v>3735</v>
      </c>
      <c r="L66" s="4">
        <v>3735</v>
      </c>
      <c r="M66" s="4">
        <v>0</v>
      </c>
      <c r="N66" s="4">
        <v>535</v>
      </c>
    </row>
    <row r="67" spans="1:14" x14ac:dyDescent="0.25">
      <c r="A67" s="2">
        <v>0</v>
      </c>
      <c r="B67" s="2" t="s">
        <v>250</v>
      </c>
      <c r="C67" s="2">
        <v>3420008</v>
      </c>
      <c r="D67" s="2" t="s">
        <v>76</v>
      </c>
      <c r="E67" s="4">
        <v>35000</v>
      </c>
      <c r="F67" s="4">
        <v>0</v>
      </c>
      <c r="G67" s="4">
        <v>35000</v>
      </c>
      <c r="H67" s="4">
        <v>44799.4</v>
      </c>
      <c r="I67" s="4">
        <v>0</v>
      </c>
      <c r="J67" s="4">
        <v>0</v>
      </c>
      <c r="K67" s="4">
        <v>44799.4</v>
      </c>
      <c r="L67" s="4">
        <v>44239.5</v>
      </c>
      <c r="M67" s="4">
        <v>559.9</v>
      </c>
      <c r="N67" s="4">
        <v>9799.4</v>
      </c>
    </row>
    <row r="68" spans="1:14" x14ac:dyDescent="0.25">
      <c r="A68" s="2">
        <v>0</v>
      </c>
      <c r="B68" s="2" t="s">
        <v>250</v>
      </c>
      <c r="C68" s="2">
        <v>3420009</v>
      </c>
      <c r="D68" s="2" t="s">
        <v>77</v>
      </c>
      <c r="E68" s="4">
        <v>26300</v>
      </c>
      <c r="F68" s="4">
        <v>0</v>
      </c>
      <c r="G68" s="4">
        <v>26300</v>
      </c>
      <c r="H68" s="4">
        <v>32965.5</v>
      </c>
      <c r="I68" s="4">
        <v>0</v>
      </c>
      <c r="J68" s="4">
        <v>0</v>
      </c>
      <c r="K68" s="4">
        <v>32965.5</v>
      </c>
      <c r="L68" s="4">
        <v>32275.5</v>
      </c>
      <c r="M68" s="4">
        <v>690</v>
      </c>
      <c r="N68" s="4">
        <v>6665.5</v>
      </c>
    </row>
    <row r="69" spans="1:14" x14ac:dyDescent="0.25">
      <c r="A69" s="2">
        <v>0</v>
      </c>
      <c r="B69" s="2" t="s">
        <v>250</v>
      </c>
      <c r="C69" s="2">
        <v>3430001</v>
      </c>
      <c r="D69" s="2" t="s">
        <v>78</v>
      </c>
      <c r="E69" s="4">
        <v>1000</v>
      </c>
      <c r="F69" s="4">
        <v>0</v>
      </c>
      <c r="G69" s="4">
        <v>1000</v>
      </c>
      <c r="H69" s="4">
        <v>855</v>
      </c>
      <c r="I69" s="4">
        <v>0</v>
      </c>
      <c r="J69" s="4">
        <v>0</v>
      </c>
      <c r="K69" s="4">
        <v>855</v>
      </c>
      <c r="L69" s="4">
        <v>855</v>
      </c>
      <c r="M69" s="4">
        <v>0</v>
      </c>
      <c r="N69" s="4">
        <v>-145</v>
      </c>
    </row>
    <row r="70" spans="1:14" x14ac:dyDescent="0.25">
      <c r="A70" s="2">
        <v>0</v>
      </c>
      <c r="B70" s="2" t="s">
        <v>250</v>
      </c>
      <c r="C70" s="2">
        <v>3430003</v>
      </c>
      <c r="D70" s="2" t="s">
        <v>79</v>
      </c>
      <c r="E70" s="4">
        <v>25000</v>
      </c>
      <c r="F70" s="4">
        <v>0</v>
      </c>
      <c r="G70" s="4">
        <v>25000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-25000</v>
      </c>
    </row>
    <row r="71" spans="1:14" x14ac:dyDescent="0.25">
      <c r="A71" s="2">
        <v>0</v>
      </c>
      <c r="B71" s="2" t="s">
        <v>250</v>
      </c>
      <c r="C71" s="2">
        <v>3440001</v>
      </c>
      <c r="D71" s="2" t="s">
        <v>80</v>
      </c>
      <c r="E71" s="4">
        <v>500</v>
      </c>
      <c r="F71" s="4">
        <v>0</v>
      </c>
      <c r="G71" s="4">
        <v>500</v>
      </c>
      <c r="H71" s="4">
        <v>1569</v>
      </c>
      <c r="I71" s="4">
        <v>0</v>
      </c>
      <c r="J71" s="4">
        <v>0</v>
      </c>
      <c r="K71" s="4">
        <v>1569</v>
      </c>
      <c r="L71" s="4">
        <v>1164</v>
      </c>
      <c r="M71" s="4">
        <v>405</v>
      </c>
      <c r="N71" s="4">
        <v>1069</v>
      </c>
    </row>
    <row r="72" spans="1:14" x14ac:dyDescent="0.25">
      <c r="A72" s="2">
        <v>0</v>
      </c>
      <c r="B72" s="2" t="s">
        <v>250</v>
      </c>
      <c r="C72" s="2">
        <v>3440002</v>
      </c>
      <c r="D72" s="2" t="s">
        <v>81</v>
      </c>
      <c r="E72" s="4">
        <v>150</v>
      </c>
      <c r="F72" s="4">
        <v>0</v>
      </c>
      <c r="G72" s="4">
        <v>150</v>
      </c>
      <c r="H72" s="4">
        <v>5698</v>
      </c>
      <c r="I72" s="4">
        <v>0</v>
      </c>
      <c r="J72" s="4">
        <v>0</v>
      </c>
      <c r="K72" s="4">
        <v>5698</v>
      </c>
      <c r="L72" s="4">
        <v>5698</v>
      </c>
      <c r="M72" s="4">
        <v>0</v>
      </c>
      <c r="N72" s="4">
        <v>5548</v>
      </c>
    </row>
    <row r="73" spans="1:14" x14ac:dyDescent="0.25">
      <c r="A73" s="2">
        <v>0</v>
      </c>
      <c r="B73" s="2" t="s">
        <v>250</v>
      </c>
      <c r="C73" s="2">
        <v>3490001</v>
      </c>
      <c r="D73" s="2" t="s">
        <v>82</v>
      </c>
      <c r="E73" s="4">
        <v>80000</v>
      </c>
      <c r="F73" s="4">
        <v>0</v>
      </c>
      <c r="G73" s="4">
        <v>80000</v>
      </c>
      <c r="H73" s="4">
        <v>78589.83</v>
      </c>
      <c r="I73" s="4">
        <v>162.24</v>
      </c>
      <c r="J73" s="4">
        <v>0</v>
      </c>
      <c r="K73" s="4">
        <v>78427.59</v>
      </c>
      <c r="L73" s="4">
        <v>76807.649999999994</v>
      </c>
      <c r="M73" s="4">
        <v>1619.94</v>
      </c>
      <c r="N73" s="4">
        <v>-1572.41</v>
      </c>
    </row>
    <row r="74" spans="1:14" x14ac:dyDescent="0.25">
      <c r="A74" s="2">
        <v>0</v>
      </c>
      <c r="B74" s="2" t="s">
        <v>250</v>
      </c>
      <c r="C74" s="2">
        <v>3490003</v>
      </c>
      <c r="D74" s="2" t="s">
        <v>83</v>
      </c>
      <c r="E74" s="4">
        <v>32000</v>
      </c>
      <c r="F74" s="4">
        <v>0</v>
      </c>
      <c r="G74" s="4">
        <v>32000</v>
      </c>
      <c r="H74" s="4">
        <v>57903.9</v>
      </c>
      <c r="I74" s="4">
        <v>147</v>
      </c>
      <c r="J74" s="4">
        <v>0</v>
      </c>
      <c r="K74" s="4">
        <v>57756.9</v>
      </c>
      <c r="L74" s="4">
        <v>57756.9</v>
      </c>
      <c r="M74" s="4">
        <v>0</v>
      </c>
      <c r="N74" s="4">
        <v>25756.9</v>
      </c>
    </row>
    <row r="75" spans="1:14" x14ac:dyDescent="0.25">
      <c r="A75" s="2">
        <v>0</v>
      </c>
      <c r="B75" s="2" t="s">
        <v>250</v>
      </c>
      <c r="C75" s="2">
        <v>3490004</v>
      </c>
      <c r="D75" s="2" t="s">
        <v>84</v>
      </c>
      <c r="E75" s="4">
        <v>15000</v>
      </c>
      <c r="F75" s="4">
        <v>0</v>
      </c>
      <c r="G75" s="4">
        <v>15000</v>
      </c>
      <c r="H75" s="4">
        <v>11776.53</v>
      </c>
      <c r="I75" s="4">
        <v>0</v>
      </c>
      <c r="J75" s="4">
        <v>0</v>
      </c>
      <c r="K75" s="4">
        <v>11776.53</v>
      </c>
      <c r="L75" s="4">
        <v>11776.53</v>
      </c>
      <c r="M75" s="4">
        <v>0</v>
      </c>
      <c r="N75" s="4">
        <v>-3223.47</v>
      </c>
    </row>
    <row r="76" spans="1:14" x14ac:dyDescent="0.25">
      <c r="A76" s="2">
        <v>0</v>
      </c>
      <c r="B76" s="2" t="s">
        <v>250</v>
      </c>
      <c r="C76" s="2">
        <v>3490006</v>
      </c>
      <c r="D76" s="2" t="s">
        <v>85</v>
      </c>
      <c r="E76" s="4">
        <v>15000</v>
      </c>
      <c r="F76" s="4">
        <v>0</v>
      </c>
      <c r="G76" s="4">
        <v>15000</v>
      </c>
      <c r="H76" s="4">
        <v>12233.66</v>
      </c>
      <c r="I76" s="4">
        <v>0</v>
      </c>
      <c r="J76" s="4">
        <v>0</v>
      </c>
      <c r="K76" s="4">
        <v>12233.66</v>
      </c>
      <c r="L76" s="4">
        <v>12233.66</v>
      </c>
      <c r="M76" s="4">
        <v>0</v>
      </c>
      <c r="N76" s="4">
        <v>-2766.34</v>
      </c>
    </row>
    <row r="77" spans="1:14" x14ac:dyDescent="0.25">
      <c r="A77" s="2">
        <v>0</v>
      </c>
      <c r="B77" s="2" t="s">
        <v>250</v>
      </c>
      <c r="C77" s="2">
        <v>3490010</v>
      </c>
      <c r="D77" s="2" t="s">
        <v>86</v>
      </c>
      <c r="E77" s="4">
        <v>800</v>
      </c>
      <c r="F77" s="4">
        <v>0</v>
      </c>
      <c r="G77" s="4">
        <v>800</v>
      </c>
      <c r="H77" s="4">
        <v>651.29999999999995</v>
      </c>
      <c r="I77" s="4">
        <v>0</v>
      </c>
      <c r="J77" s="4">
        <v>0</v>
      </c>
      <c r="K77" s="4">
        <v>651.29999999999995</v>
      </c>
      <c r="L77" s="4">
        <v>651.29999999999995</v>
      </c>
      <c r="M77" s="4">
        <v>0</v>
      </c>
      <c r="N77" s="4">
        <v>-148.69999999999999</v>
      </c>
    </row>
    <row r="78" spans="1:14" x14ac:dyDescent="0.25">
      <c r="A78" s="2">
        <v>0</v>
      </c>
      <c r="B78" s="2" t="s">
        <v>250</v>
      </c>
      <c r="C78" s="2">
        <v>3490011</v>
      </c>
      <c r="D78" s="2" t="s">
        <v>87</v>
      </c>
      <c r="E78" s="4">
        <v>7000</v>
      </c>
      <c r="F78" s="4">
        <v>0</v>
      </c>
      <c r="G78" s="4">
        <v>7000</v>
      </c>
      <c r="H78" s="4">
        <v>2866.5</v>
      </c>
      <c r="I78" s="4">
        <v>117.01</v>
      </c>
      <c r="J78" s="4">
        <v>0</v>
      </c>
      <c r="K78" s="4">
        <v>2749.49</v>
      </c>
      <c r="L78" s="4">
        <v>2749.49</v>
      </c>
      <c r="M78" s="4">
        <v>0</v>
      </c>
      <c r="N78" s="4">
        <v>-4250.51</v>
      </c>
    </row>
    <row r="79" spans="1:14" x14ac:dyDescent="0.25">
      <c r="A79" s="2">
        <v>0</v>
      </c>
      <c r="B79" s="2" t="s">
        <v>250</v>
      </c>
      <c r="C79" s="2">
        <v>3490012</v>
      </c>
      <c r="D79" s="2" t="s">
        <v>88</v>
      </c>
      <c r="E79" s="4">
        <v>10000</v>
      </c>
      <c r="F79" s="4">
        <v>0</v>
      </c>
      <c r="G79" s="4">
        <v>10000</v>
      </c>
      <c r="H79" s="4">
        <v>5283</v>
      </c>
      <c r="I79" s="4">
        <v>312</v>
      </c>
      <c r="J79" s="4">
        <v>0</v>
      </c>
      <c r="K79" s="4">
        <v>4971</v>
      </c>
      <c r="L79" s="4">
        <v>4849.75</v>
      </c>
      <c r="M79" s="4">
        <v>121.25</v>
      </c>
      <c r="N79" s="4">
        <v>-5029</v>
      </c>
    </row>
    <row r="80" spans="1:14" x14ac:dyDescent="0.25">
      <c r="A80" s="2">
        <v>0</v>
      </c>
      <c r="B80" s="2" t="s">
        <v>250</v>
      </c>
      <c r="C80" s="2">
        <v>3490013</v>
      </c>
      <c r="D80" s="2" t="s">
        <v>89</v>
      </c>
      <c r="E80" s="4">
        <v>4000</v>
      </c>
      <c r="F80" s="4">
        <v>0</v>
      </c>
      <c r="G80" s="4">
        <v>4000</v>
      </c>
      <c r="H80" s="4">
        <v>1774.96</v>
      </c>
      <c r="I80" s="4">
        <v>102.5</v>
      </c>
      <c r="J80" s="4">
        <v>0</v>
      </c>
      <c r="K80" s="4">
        <v>1672.46</v>
      </c>
      <c r="L80" s="4">
        <v>1672.46</v>
      </c>
      <c r="M80" s="4">
        <v>0</v>
      </c>
      <c r="N80" s="4">
        <v>-2327.54</v>
      </c>
    </row>
    <row r="81" spans="1:14" x14ac:dyDescent="0.25">
      <c r="A81" s="2">
        <v>0</v>
      </c>
      <c r="B81" s="2" t="s">
        <v>250</v>
      </c>
      <c r="C81" s="2">
        <v>3490014</v>
      </c>
      <c r="D81" s="2" t="s">
        <v>90</v>
      </c>
      <c r="E81" s="4">
        <v>100</v>
      </c>
      <c r="F81" s="4">
        <v>0</v>
      </c>
      <c r="G81" s="4">
        <v>100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-100</v>
      </c>
    </row>
    <row r="82" spans="1:14" x14ac:dyDescent="0.25">
      <c r="A82" s="2">
        <v>0</v>
      </c>
      <c r="B82" s="2" t="s">
        <v>250</v>
      </c>
      <c r="C82" s="2">
        <v>3490015</v>
      </c>
      <c r="D82" s="2" t="s">
        <v>91</v>
      </c>
      <c r="E82" s="4">
        <v>20000</v>
      </c>
      <c r="F82" s="4">
        <v>0</v>
      </c>
      <c r="G82" s="4">
        <v>20000</v>
      </c>
      <c r="H82" s="4">
        <v>19662.45</v>
      </c>
      <c r="I82" s="4">
        <v>0</v>
      </c>
      <c r="J82" s="4">
        <v>0</v>
      </c>
      <c r="K82" s="4">
        <v>19662.45</v>
      </c>
      <c r="L82" s="4">
        <v>15516.58</v>
      </c>
      <c r="M82" s="4">
        <v>4145.87</v>
      </c>
      <c r="N82" s="4">
        <v>-337.55</v>
      </c>
    </row>
    <row r="83" spans="1:14" x14ac:dyDescent="0.25">
      <c r="A83" s="2">
        <v>0</v>
      </c>
      <c r="B83" s="2" t="s">
        <v>250</v>
      </c>
      <c r="C83" s="2">
        <v>3490016</v>
      </c>
      <c r="D83" s="2" t="s">
        <v>92</v>
      </c>
      <c r="E83" s="4">
        <v>500</v>
      </c>
      <c r="F83" s="4">
        <v>0</v>
      </c>
      <c r="G83" s="4">
        <v>500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-500</v>
      </c>
    </row>
    <row r="84" spans="1:14" x14ac:dyDescent="0.25">
      <c r="A84" s="2">
        <v>0</v>
      </c>
      <c r="B84" s="2" t="s">
        <v>250</v>
      </c>
      <c r="C84" s="2">
        <v>3490017</v>
      </c>
      <c r="D84" s="2" t="s">
        <v>93</v>
      </c>
      <c r="E84" s="4">
        <v>500</v>
      </c>
      <c r="F84" s="4">
        <v>0</v>
      </c>
      <c r="G84" s="4">
        <v>500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-500</v>
      </c>
    </row>
    <row r="85" spans="1:14" x14ac:dyDescent="0.25">
      <c r="A85" s="2">
        <v>0</v>
      </c>
      <c r="B85" s="2" t="s">
        <v>250</v>
      </c>
      <c r="C85" s="2">
        <v>3490018</v>
      </c>
      <c r="D85" s="2" t="s">
        <v>94</v>
      </c>
      <c r="E85" s="4">
        <v>200</v>
      </c>
      <c r="F85" s="4">
        <v>0</v>
      </c>
      <c r="G85" s="4">
        <v>200</v>
      </c>
      <c r="H85" s="4">
        <v>248</v>
      </c>
      <c r="I85" s="4">
        <v>0</v>
      </c>
      <c r="J85" s="4">
        <v>0</v>
      </c>
      <c r="K85" s="4">
        <v>248</v>
      </c>
      <c r="L85" s="4">
        <v>248</v>
      </c>
      <c r="M85" s="4">
        <v>0</v>
      </c>
      <c r="N85" s="4">
        <v>48</v>
      </c>
    </row>
    <row r="86" spans="1:14" x14ac:dyDescent="0.25">
      <c r="A86" s="2">
        <v>0</v>
      </c>
      <c r="B86" s="2" t="s">
        <v>250</v>
      </c>
      <c r="C86" s="2">
        <v>3490019</v>
      </c>
      <c r="D86" s="2" t="s">
        <v>95</v>
      </c>
      <c r="E86" s="4">
        <v>1000</v>
      </c>
      <c r="F86" s="4">
        <v>0</v>
      </c>
      <c r="G86" s="4">
        <v>1000</v>
      </c>
      <c r="H86" s="4">
        <v>1072.5</v>
      </c>
      <c r="I86" s="4">
        <v>0</v>
      </c>
      <c r="J86" s="4">
        <v>0</v>
      </c>
      <c r="K86" s="4">
        <v>1072.5</v>
      </c>
      <c r="L86" s="4">
        <v>1072.5</v>
      </c>
      <c r="M86" s="4">
        <v>0</v>
      </c>
      <c r="N86" s="4">
        <v>72.5</v>
      </c>
    </row>
    <row r="87" spans="1:14" x14ac:dyDescent="0.25">
      <c r="A87" s="2">
        <v>0</v>
      </c>
      <c r="B87" s="2" t="s">
        <v>250</v>
      </c>
      <c r="C87" s="2">
        <v>3490024</v>
      </c>
      <c r="D87" s="2" t="s">
        <v>96</v>
      </c>
      <c r="E87" s="4">
        <v>500000</v>
      </c>
      <c r="F87" s="4">
        <v>0</v>
      </c>
      <c r="G87" s="4">
        <v>500000</v>
      </c>
      <c r="H87" s="4">
        <v>427912.76</v>
      </c>
      <c r="I87" s="4">
        <v>0</v>
      </c>
      <c r="J87" s="4">
        <v>0</v>
      </c>
      <c r="K87" s="4">
        <v>427912.76</v>
      </c>
      <c r="L87" s="4">
        <v>332900.40000000002</v>
      </c>
      <c r="M87" s="4">
        <v>95012.36</v>
      </c>
      <c r="N87" s="4">
        <v>-72087.240000000005</v>
      </c>
    </row>
    <row r="88" spans="1:14" x14ac:dyDescent="0.25">
      <c r="A88" s="2">
        <v>0</v>
      </c>
      <c r="B88" s="2" t="s">
        <v>250</v>
      </c>
      <c r="C88" s="2">
        <v>3490025</v>
      </c>
      <c r="D88" s="2" t="s">
        <v>97</v>
      </c>
      <c r="E88" s="4">
        <v>50</v>
      </c>
      <c r="F88" s="4">
        <v>0</v>
      </c>
      <c r="G88" s="4">
        <v>50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-50</v>
      </c>
    </row>
    <row r="89" spans="1:14" x14ac:dyDescent="0.25">
      <c r="A89" s="2">
        <v>0</v>
      </c>
      <c r="B89" s="2" t="s">
        <v>250</v>
      </c>
      <c r="C89" s="2">
        <v>3490026</v>
      </c>
      <c r="D89" s="2" t="s">
        <v>98</v>
      </c>
      <c r="E89" s="4">
        <v>8000</v>
      </c>
      <c r="F89" s="4">
        <v>0</v>
      </c>
      <c r="G89" s="4">
        <v>8000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-8000</v>
      </c>
    </row>
    <row r="90" spans="1:14" x14ac:dyDescent="0.25">
      <c r="A90" s="2">
        <v>0</v>
      </c>
      <c r="B90" s="2" t="s">
        <v>250</v>
      </c>
      <c r="C90" s="2">
        <v>3490028</v>
      </c>
      <c r="D90" s="2" t="s">
        <v>99</v>
      </c>
      <c r="E90" s="4">
        <v>100</v>
      </c>
      <c r="F90" s="4">
        <v>0</v>
      </c>
      <c r="G90" s="4">
        <v>100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-100</v>
      </c>
    </row>
    <row r="91" spans="1:14" x14ac:dyDescent="0.25">
      <c r="A91" s="2">
        <v>0</v>
      </c>
      <c r="B91" s="2" t="s">
        <v>250</v>
      </c>
      <c r="C91" s="2">
        <v>3490031</v>
      </c>
      <c r="D91" s="2" t="s">
        <v>100</v>
      </c>
      <c r="E91" s="4">
        <v>21000</v>
      </c>
      <c r="F91" s="4">
        <v>0</v>
      </c>
      <c r="G91" s="4">
        <v>21000</v>
      </c>
      <c r="H91" s="4">
        <v>17819.84</v>
      </c>
      <c r="I91" s="4">
        <v>0</v>
      </c>
      <c r="J91" s="4">
        <v>0</v>
      </c>
      <c r="K91" s="4">
        <v>17819.84</v>
      </c>
      <c r="L91" s="4">
        <v>17819.84</v>
      </c>
      <c r="M91" s="4">
        <v>0</v>
      </c>
      <c r="N91" s="4">
        <v>-3180.16</v>
      </c>
    </row>
    <row r="92" spans="1:14" x14ac:dyDescent="0.25">
      <c r="A92" s="2">
        <v>0</v>
      </c>
      <c r="B92" s="2" t="s">
        <v>250</v>
      </c>
      <c r="C92" s="2">
        <v>3490033</v>
      </c>
      <c r="D92" s="2" t="s">
        <v>101</v>
      </c>
      <c r="E92" s="4">
        <v>100</v>
      </c>
      <c r="F92" s="4">
        <v>0</v>
      </c>
      <c r="G92" s="4">
        <v>100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-100</v>
      </c>
    </row>
    <row r="93" spans="1:14" x14ac:dyDescent="0.25">
      <c r="A93" s="2">
        <v>0</v>
      </c>
      <c r="B93" s="2" t="s">
        <v>250</v>
      </c>
      <c r="C93" s="2">
        <v>3490034</v>
      </c>
      <c r="D93" s="2" t="s">
        <v>102</v>
      </c>
      <c r="E93" s="4">
        <v>100</v>
      </c>
      <c r="F93" s="4">
        <v>0</v>
      </c>
      <c r="G93" s="4">
        <v>100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-100</v>
      </c>
    </row>
    <row r="94" spans="1:14" x14ac:dyDescent="0.25">
      <c r="A94" s="2">
        <v>0</v>
      </c>
      <c r="B94" s="2" t="s">
        <v>250</v>
      </c>
      <c r="C94" s="2">
        <v>3490035</v>
      </c>
      <c r="D94" s="2" t="s">
        <v>103</v>
      </c>
      <c r="E94" s="4">
        <v>1500</v>
      </c>
      <c r="F94" s="4">
        <v>0</v>
      </c>
      <c r="G94" s="4">
        <v>1500</v>
      </c>
      <c r="H94" s="4">
        <v>2693.27</v>
      </c>
      <c r="I94" s="4">
        <v>0</v>
      </c>
      <c r="J94" s="4">
        <v>0</v>
      </c>
      <c r="K94" s="4">
        <v>2693.27</v>
      </c>
      <c r="L94" s="4">
        <v>2693.27</v>
      </c>
      <c r="M94" s="4">
        <v>0</v>
      </c>
      <c r="N94" s="4">
        <v>1193.27</v>
      </c>
    </row>
    <row r="95" spans="1:14" x14ac:dyDescent="0.25">
      <c r="A95" s="2">
        <v>0</v>
      </c>
      <c r="B95" s="2" t="s">
        <v>250</v>
      </c>
      <c r="C95" s="2">
        <v>3490036</v>
      </c>
      <c r="D95" s="2" t="s">
        <v>104</v>
      </c>
      <c r="E95" s="4">
        <v>50</v>
      </c>
      <c r="F95" s="4">
        <v>0</v>
      </c>
      <c r="G95" s="4">
        <v>50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-50</v>
      </c>
    </row>
    <row r="96" spans="1:14" x14ac:dyDescent="0.25">
      <c r="A96" s="2">
        <v>0</v>
      </c>
      <c r="B96" s="2" t="s">
        <v>250</v>
      </c>
      <c r="C96" s="2">
        <v>3490039</v>
      </c>
      <c r="D96" s="2" t="s">
        <v>105</v>
      </c>
      <c r="E96" s="4">
        <v>5000</v>
      </c>
      <c r="F96" s="4">
        <v>0</v>
      </c>
      <c r="G96" s="4">
        <v>5000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-5000</v>
      </c>
    </row>
    <row r="97" spans="1:14" x14ac:dyDescent="0.25">
      <c r="A97" s="2">
        <v>0</v>
      </c>
      <c r="B97" s="2" t="s">
        <v>250</v>
      </c>
      <c r="C97" s="2">
        <v>3600002</v>
      </c>
      <c r="D97" s="2" t="s">
        <v>106</v>
      </c>
      <c r="E97" s="4">
        <v>100</v>
      </c>
      <c r="F97" s="4">
        <v>0</v>
      </c>
      <c r="G97" s="4">
        <v>100</v>
      </c>
      <c r="H97" s="4">
        <v>72.87</v>
      </c>
      <c r="I97" s="4">
        <v>0</v>
      </c>
      <c r="J97" s="4">
        <v>0</v>
      </c>
      <c r="K97" s="4">
        <v>72.87</v>
      </c>
      <c r="L97" s="4">
        <v>65.84</v>
      </c>
      <c r="M97" s="4">
        <v>7.03</v>
      </c>
      <c r="N97" s="4">
        <v>-27.13</v>
      </c>
    </row>
    <row r="98" spans="1:14" x14ac:dyDescent="0.25">
      <c r="A98" s="2">
        <v>0</v>
      </c>
      <c r="B98" s="2" t="s">
        <v>250</v>
      </c>
      <c r="C98" s="2">
        <v>3600003</v>
      </c>
      <c r="D98" s="2" t="s">
        <v>107</v>
      </c>
      <c r="E98" s="4">
        <v>0</v>
      </c>
      <c r="F98" s="4">
        <v>0</v>
      </c>
      <c r="G98" s="4">
        <v>0</v>
      </c>
      <c r="H98" s="4">
        <v>400</v>
      </c>
      <c r="I98" s="4">
        <v>0</v>
      </c>
      <c r="J98" s="4">
        <v>0</v>
      </c>
      <c r="K98" s="4">
        <v>400</v>
      </c>
      <c r="L98" s="4">
        <v>400</v>
      </c>
      <c r="M98" s="4">
        <v>0</v>
      </c>
      <c r="N98" s="4">
        <v>400</v>
      </c>
    </row>
    <row r="99" spans="1:14" x14ac:dyDescent="0.25">
      <c r="A99" s="2">
        <v>0</v>
      </c>
      <c r="B99" s="2" t="s">
        <v>250</v>
      </c>
      <c r="C99" s="2">
        <v>3600004</v>
      </c>
      <c r="D99" s="2" t="s">
        <v>108</v>
      </c>
      <c r="E99" s="4">
        <v>10</v>
      </c>
      <c r="F99" s="4">
        <v>0</v>
      </c>
      <c r="G99" s="4">
        <v>10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-10</v>
      </c>
    </row>
    <row r="100" spans="1:14" x14ac:dyDescent="0.25">
      <c r="A100" s="2">
        <v>0</v>
      </c>
      <c r="B100" s="2" t="s">
        <v>250</v>
      </c>
      <c r="C100" s="2">
        <v>3890001</v>
      </c>
      <c r="D100" s="2" t="s">
        <v>109</v>
      </c>
      <c r="E100" s="4">
        <v>0</v>
      </c>
      <c r="F100" s="4">
        <v>0</v>
      </c>
      <c r="G100" s="4">
        <v>0</v>
      </c>
      <c r="H100" s="4">
        <v>40338.589999999997</v>
      </c>
      <c r="I100" s="4">
        <v>0</v>
      </c>
      <c r="J100" s="4">
        <v>0</v>
      </c>
      <c r="K100" s="4">
        <v>40338.589999999997</v>
      </c>
      <c r="L100" s="4">
        <v>30121.79</v>
      </c>
      <c r="M100" s="4">
        <v>10216.799999999999</v>
      </c>
      <c r="N100" s="4">
        <v>40338.589999999997</v>
      </c>
    </row>
    <row r="101" spans="1:14" x14ac:dyDescent="0.25">
      <c r="A101" s="2">
        <v>0</v>
      </c>
      <c r="B101" s="2" t="s">
        <v>250</v>
      </c>
      <c r="C101" s="2">
        <v>3910001</v>
      </c>
      <c r="D101" s="2" t="s">
        <v>110</v>
      </c>
      <c r="E101" s="4">
        <v>1000</v>
      </c>
      <c r="F101" s="4">
        <v>0</v>
      </c>
      <c r="G101" s="4">
        <v>1000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-1000</v>
      </c>
    </row>
    <row r="102" spans="1:14" x14ac:dyDescent="0.25">
      <c r="A102" s="2">
        <v>0</v>
      </c>
      <c r="B102" s="2" t="s">
        <v>250</v>
      </c>
      <c r="C102" s="2">
        <v>3911002</v>
      </c>
      <c r="D102" s="2" t="s">
        <v>111</v>
      </c>
      <c r="E102" s="4">
        <v>0</v>
      </c>
      <c r="F102" s="4">
        <v>0</v>
      </c>
      <c r="G102" s="4">
        <v>0</v>
      </c>
      <c r="H102" s="4">
        <v>27790.94</v>
      </c>
      <c r="I102" s="4">
        <v>0</v>
      </c>
      <c r="J102" s="4">
        <v>0</v>
      </c>
      <c r="K102" s="4">
        <v>27790.94</v>
      </c>
      <c r="L102" s="4">
        <v>26186.36</v>
      </c>
      <c r="M102" s="4">
        <v>1604.58</v>
      </c>
      <c r="N102" s="4">
        <v>27790.94</v>
      </c>
    </row>
    <row r="103" spans="1:14" x14ac:dyDescent="0.25">
      <c r="A103" s="2">
        <v>0</v>
      </c>
      <c r="B103" s="2" t="s">
        <v>250</v>
      </c>
      <c r="C103" s="2">
        <v>3912001</v>
      </c>
      <c r="D103" s="2" t="s">
        <v>112</v>
      </c>
      <c r="E103" s="4">
        <v>185000</v>
      </c>
      <c r="F103" s="4">
        <v>0</v>
      </c>
      <c r="G103" s="4">
        <v>185000</v>
      </c>
      <c r="H103" s="4">
        <v>296072.14</v>
      </c>
      <c r="I103" s="4">
        <v>190</v>
      </c>
      <c r="J103" s="4">
        <v>87503.76</v>
      </c>
      <c r="K103" s="4">
        <v>208378.38</v>
      </c>
      <c r="L103" s="4">
        <v>120533.37</v>
      </c>
      <c r="M103" s="4">
        <v>87845.01</v>
      </c>
      <c r="N103" s="4">
        <v>23378.38</v>
      </c>
    </row>
    <row r="104" spans="1:14" x14ac:dyDescent="0.25">
      <c r="A104" s="2">
        <v>0</v>
      </c>
      <c r="B104" s="2" t="s">
        <v>250</v>
      </c>
      <c r="C104" s="2">
        <v>3919001</v>
      </c>
      <c r="D104" s="2" t="s">
        <v>113</v>
      </c>
      <c r="E104" s="4">
        <v>13000</v>
      </c>
      <c r="F104" s="4">
        <v>0</v>
      </c>
      <c r="G104" s="4">
        <v>13000</v>
      </c>
      <c r="H104" s="4">
        <v>18337.27</v>
      </c>
      <c r="I104" s="4">
        <v>180</v>
      </c>
      <c r="J104" s="4">
        <v>0</v>
      </c>
      <c r="K104" s="4">
        <v>18157.27</v>
      </c>
      <c r="L104" s="4">
        <v>4440.21</v>
      </c>
      <c r="M104" s="4">
        <v>13717.06</v>
      </c>
      <c r="N104" s="4">
        <v>5157.2700000000004</v>
      </c>
    </row>
    <row r="105" spans="1:14" x14ac:dyDescent="0.25">
      <c r="A105" s="2">
        <v>0</v>
      </c>
      <c r="B105" s="2" t="s">
        <v>250</v>
      </c>
      <c r="C105" s="2">
        <v>3919002</v>
      </c>
      <c r="D105" s="2" t="s">
        <v>114</v>
      </c>
      <c r="E105" s="4">
        <v>2000</v>
      </c>
      <c r="F105" s="4">
        <v>0</v>
      </c>
      <c r="G105" s="4">
        <v>2000</v>
      </c>
      <c r="H105" s="4">
        <v>3792.6</v>
      </c>
      <c r="I105" s="4">
        <v>0</v>
      </c>
      <c r="J105" s="4">
        <v>0</v>
      </c>
      <c r="K105" s="4">
        <v>3792.6</v>
      </c>
      <c r="L105" s="4">
        <v>1885.77</v>
      </c>
      <c r="M105" s="4">
        <v>1906.83</v>
      </c>
      <c r="N105" s="4">
        <v>1792.6</v>
      </c>
    </row>
    <row r="106" spans="1:14" x14ac:dyDescent="0.25">
      <c r="A106" s="2">
        <v>0</v>
      </c>
      <c r="B106" s="2" t="s">
        <v>250</v>
      </c>
      <c r="C106" s="2">
        <v>3921101</v>
      </c>
      <c r="D106" s="2" t="s">
        <v>115</v>
      </c>
      <c r="E106" s="4">
        <v>140000</v>
      </c>
      <c r="F106" s="4">
        <v>0</v>
      </c>
      <c r="G106" s="4">
        <v>140000</v>
      </c>
      <c r="H106" s="4">
        <v>123911.39</v>
      </c>
      <c r="I106" s="4">
        <v>99.5</v>
      </c>
      <c r="J106" s="4">
        <v>0</v>
      </c>
      <c r="K106" s="4">
        <v>123811.89</v>
      </c>
      <c r="L106" s="4">
        <v>123811.89</v>
      </c>
      <c r="M106" s="4">
        <v>0</v>
      </c>
      <c r="N106" s="4">
        <v>-16188.11</v>
      </c>
    </row>
    <row r="107" spans="1:14" x14ac:dyDescent="0.25">
      <c r="A107" s="2">
        <v>0</v>
      </c>
      <c r="B107" s="2" t="s">
        <v>250</v>
      </c>
      <c r="C107" s="2">
        <v>3930001</v>
      </c>
      <c r="D107" s="2" t="s">
        <v>116</v>
      </c>
      <c r="E107" s="4">
        <v>60000</v>
      </c>
      <c r="F107" s="4">
        <v>0</v>
      </c>
      <c r="G107" s="4">
        <v>60000</v>
      </c>
      <c r="H107" s="4">
        <v>46356.85</v>
      </c>
      <c r="I107" s="4">
        <v>659.41</v>
      </c>
      <c r="J107" s="4">
        <v>0</v>
      </c>
      <c r="K107" s="4">
        <v>45697.440000000002</v>
      </c>
      <c r="L107" s="4">
        <v>45697.440000000002</v>
      </c>
      <c r="M107" s="4">
        <v>0</v>
      </c>
      <c r="N107" s="4">
        <v>-14302.56</v>
      </c>
    </row>
    <row r="108" spans="1:14" x14ac:dyDescent="0.25">
      <c r="A108" s="2">
        <v>0</v>
      </c>
      <c r="B108" s="2" t="s">
        <v>250</v>
      </c>
      <c r="C108" s="2">
        <v>3980001</v>
      </c>
      <c r="D108" s="2" t="s">
        <v>117</v>
      </c>
      <c r="E108" s="4">
        <v>3000</v>
      </c>
      <c r="F108" s="4">
        <v>0</v>
      </c>
      <c r="G108" s="4">
        <v>3000</v>
      </c>
      <c r="H108" s="4">
        <v>689.58</v>
      </c>
      <c r="I108" s="4">
        <v>0</v>
      </c>
      <c r="J108" s="4">
        <v>0</v>
      </c>
      <c r="K108" s="4">
        <v>689.58</v>
      </c>
      <c r="L108" s="4">
        <v>689.58</v>
      </c>
      <c r="M108" s="4">
        <v>0</v>
      </c>
      <c r="N108" s="4">
        <v>-2310.42</v>
      </c>
    </row>
    <row r="109" spans="1:14" x14ac:dyDescent="0.25">
      <c r="A109" s="2">
        <v>0</v>
      </c>
      <c r="B109" s="2" t="s">
        <v>250</v>
      </c>
      <c r="C109" s="2">
        <v>3990000</v>
      </c>
      <c r="D109" s="2" t="s">
        <v>118</v>
      </c>
      <c r="E109" s="4">
        <v>4500</v>
      </c>
      <c r="F109" s="4">
        <v>0</v>
      </c>
      <c r="G109" s="4">
        <v>4500</v>
      </c>
      <c r="H109" s="4">
        <v>7383.47</v>
      </c>
      <c r="I109" s="4">
        <v>2220.6999999999998</v>
      </c>
      <c r="J109" s="4">
        <v>0</v>
      </c>
      <c r="K109" s="4">
        <v>5162.7700000000004</v>
      </c>
      <c r="L109" s="4">
        <v>5162.7700000000004</v>
      </c>
      <c r="M109" s="4">
        <v>0</v>
      </c>
      <c r="N109" s="4">
        <v>662.77</v>
      </c>
    </row>
    <row r="110" spans="1:14" x14ac:dyDescent="0.25">
      <c r="A110" s="2">
        <v>0</v>
      </c>
      <c r="B110" s="2" t="s">
        <v>250</v>
      </c>
      <c r="C110" s="2">
        <v>3990001</v>
      </c>
      <c r="D110" s="2" t="s">
        <v>119</v>
      </c>
      <c r="E110" s="4">
        <v>25000</v>
      </c>
      <c r="F110" s="4">
        <v>0</v>
      </c>
      <c r="G110" s="4">
        <v>25000</v>
      </c>
      <c r="H110" s="4">
        <v>105923.84</v>
      </c>
      <c r="I110" s="4">
        <v>902.58</v>
      </c>
      <c r="J110" s="4">
        <v>0</v>
      </c>
      <c r="K110" s="4">
        <v>105021.26</v>
      </c>
      <c r="L110" s="4">
        <v>74877.06</v>
      </c>
      <c r="M110" s="4">
        <v>30144.2</v>
      </c>
      <c r="N110" s="4">
        <v>80021.259999999995</v>
      </c>
    </row>
    <row r="111" spans="1:14" x14ac:dyDescent="0.25">
      <c r="A111" s="2">
        <v>0</v>
      </c>
      <c r="B111" s="2" t="s">
        <v>250</v>
      </c>
      <c r="C111" s="2">
        <v>3990002</v>
      </c>
      <c r="D111" s="2" t="s">
        <v>120</v>
      </c>
      <c r="E111" s="4">
        <v>80000</v>
      </c>
      <c r="F111" s="4">
        <v>0</v>
      </c>
      <c r="G111" s="4">
        <v>80000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-80000</v>
      </c>
    </row>
    <row r="112" spans="1:14" x14ac:dyDescent="0.25">
      <c r="A112" s="2">
        <v>0</v>
      </c>
      <c r="B112" s="2" t="s">
        <v>250</v>
      </c>
      <c r="C112" s="2">
        <v>3990003</v>
      </c>
      <c r="D112" s="2" t="s">
        <v>121</v>
      </c>
      <c r="E112" s="4">
        <v>18000</v>
      </c>
      <c r="F112" s="4">
        <v>0</v>
      </c>
      <c r="G112" s="4">
        <v>18000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-18000</v>
      </c>
    </row>
    <row r="113" spans="1:14" x14ac:dyDescent="0.25">
      <c r="A113" s="2">
        <v>0</v>
      </c>
      <c r="B113" s="2" t="s">
        <v>250</v>
      </c>
      <c r="C113" s="2">
        <v>3990004</v>
      </c>
      <c r="D113" s="2" t="s">
        <v>122</v>
      </c>
      <c r="E113" s="4">
        <v>100</v>
      </c>
      <c r="F113" s="4">
        <v>0</v>
      </c>
      <c r="G113" s="4">
        <v>100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-100</v>
      </c>
    </row>
    <row r="114" spans="1:14" x14ac:dyDescent="0.25">
      <c r="A114" s="2">
        <v>0</v>
      </c>
      <c r="B114" s="2" t="s">
        <v>250</v>
      </c>
      <c r="C114" s="2">
        <v>3990006</v>
      </c>
      <c r="D114" s="2" t="s">
        <v>123</v>
      </c>
      <c r="E114" s="4">
        <v>4500</v>
      </c>
      <c r="F114" s="4">
        <v>0</v>
      </c>
      <c r="G114" s="4">
        <v>4500</v>
      </c>
      <c r="H114" s="4">
        <v>3358.14</v>
      </c>
      <c r="I114" s="4">
        <v>0</v>
      </c>
      <c r="J114" s="4">
        <v>0</v>
      </c>
      <c r="K114" s="4">
        <v>3358.14</v>
      </c>
      <c r="L114" s="4">
        <v>3358.14</v>
      </c>
      <c r="M114" s="4">
        <v>0</v>
      </c>
      <c r="N114" s="4">
        <v>-1141.8599999999999</v>
      </c>
    </row>
    <row r="115" spans="1:14" x14ac:dyDescent="0.25">
      <c r="A115" s="2">
        <v>0</v>
      </c>
      <c r="B115" s="2" t="s">
        <v>250</v>
      </c>
      <c r="C115" s="2">
        <v>3990008</v>
      </c>
      <c r="D115" s="2" t="s">
        <v>124</v>
      </c>
      <c r="E115" s="4">
        <v>100</v>
      </c>
      <c r="F115" s="4">
        <v>0</v>
      </c>
      <c r="G115" s="4">
        <v>100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-100</v>
      </c>
    </row>
    <row r="116" spans="1:14" x14ac:dyDescent="0.25">
      <c r="A116" s="2">
        <v>0</v>
      </c>
      <c r="B116" s="2" t="s">
        <v>250</v>
      </c>
      <c r="C116" s="2">
        <v>3990013</v>
      </c>
      <c r="D116" s="2" t="s">
        <v>125</v>
      </c>
      <c r="E116" s="4">
        <v>0</v>
      </c>
      <c r="F116" s="4">
        <v>0</v>
      </c>
      <c r="G116" s="4">
        <v>0</v>
      </c>
      <c r="H116" s="4">
        <v>115.5</v>
      </c>
      <c r="I116" s="4">
        <v>0</v>
      </c>
      <c r="J116" s="4">
        <v>0</v>
      </c>
      <c r="K116" s="4">
        <v>115.5</v>
      </c>
      <c r="L116" s="4">
        <v>115.5</v>
      </c>
      <c r="M116" s="4">
        <v>0</v>
      </c>
      <c r="N116" s="4">
        <v>115.5</v>
      </c>
    </row>
    <row r="117" spans="1:14" x14ac:dyDescent="0.25">
      <c r="A117" s="2">
        <v>0</v>
      </c>
      <c r="B117" s="2" t="s">
        <v>250</v>
      </c>
      <c r="C117" s="2">
        <v>3990014</v>
      </c>
      <c r="D117" s="2" t="s">
        <v>126</v>
      </c>
      <c r="E117" s="4">
        <v>50</v>
      </c>
      <c r="F117" s="4">
        <v>0</v>
      </c>
      <c r="G117" s="4">
        <v>50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-50</v>
      </c>
    </row>
    <row r="118" spans="1:14" x14ac:dyDescent="0.25">
      <c r="A118" s="2">
        <v>0</v>
      </c>
      <c r="B118" s="2" t="s">
        <v>250</v>
      </c>
      <c r="C118" s="2">
        <v>3990015</v>
      </c>
      <c r="D118" s="2" t="s">
        <v>127</v>
      </c>
      <c r="E118" s="4">
        <v>50</v>
      </c>
      <c r="F118" s="4">
        <v>0</v>
      </c>
      <c r="G118" s="4">
        <v>50</v>
      </c>
      <c r="H118" s="4">
        <v>1227.6500000000001</v>
      </c>
      <c r="I118" s="4">
        <v>0</v>
      </c>
      <c r="J118" s="4">
        <v>0</v>
      </c>
      <c r="K118" s="4">
        <v>1227.6500000000001</v>
      </c>
      <c r="L118" s="4">
        <v>1227.6500000000001</v>
      </c>
      <c r="M118" s="4">
        <v>0</v>
      </c>
      <c r="N118" s="4">
        <v>1177.6500000000001</v>
      </c>
    </row>
    <row r="119" spans="1:14" x14ac:dyDescent="0.25">
      <c r="A119" s="2">
        <v>0</v>
      </c>
      <c r="B119" s="2" t="s">
        <v>250</v>
      </c>
      <c r="C119" s="2">
        <v>3990016</v>
      </c>
      <c r="D119" s="2" t="s">
        <v>128</v>
      </c>
      <c r="E119" s="4">
        <v>50</v>
      </c>
      <c r="F119" s="4">
        <v>0</v>
      </c>
      <c r="G119" s="4">
        <v>50</v>
      </c>
      <c r="H119" s="4">
        <v>122.5</v>
      </c>
      <c r="I119" s="4">
        <v>0</v>
      </c>
      <c r="J119" s="4">
        <v>0</v>
      </c>
      <c r="K119" s="4">
        <v>122.5</v>
      </c>
      <c r="L119" s="4">
        <v>122.5</v>
      </c>
      <c r="M119" s="4">
        <v>0</v>
      </c>
      <c r="N119" s="4">
        <v>72.5</v>
      </c>
    </row>
    <row r="120" spans="1:14" x14ac:dyDescent="0.25">
      <c r="A120" s="2">
        <v>0</v>
      </c>
      <c r="B120" s="2" t="s">
        <v>250</v>
      </c>
      <c r="C120" s="2">
        <v>3990019</v>
      </c>
      <c r="D120" s="2" t="s">
        <v>129</v>
      </c>
      <c r="E120" s="4">
        <v>0</v>
      </c>
      <c r="F120" s="4">
        <v>0</v>
      </c>
      <c r="G120" s="4">
        <v>0</v>
      </c>
      <c r="H120" s="4">
        <v>3484.38</v>
      </c>
      <c r="I120" s="4">
        <v>0</v>
      </c>
      <c r="J120" s="4">
        <v>0</v>
      </c>
      <c r="K120" s="4">
        <v>3484.38</v>
      </c>
      <c r="L120" s="4">
        <v>3484.38</v>
      </c>
      <c r="M120" s="4">
        <v>0</v>
      </c>
      <c r="N120" s="4">
        <v>3484.38</v>
      </c>
    </row>
    <row r="121" spans="1:14" x14ac:dyDescent="0.25">
      <c r="A121" s="2">
        <v>0</v>
      </c>
      <c r="B121" s="2" t="s">
        <v>250</v>
      </c>
      <c r="C121" s="2">
        <v>3990020</v>
      </c>
      <c r="D121" s="2" t="s">
        <v>130</v>
      </c>
      <c r="E121" s="4">
        <v>10</v>
      </c>
      <c r="F121" s="4">
        <v>0</v>
      </c>
      <c r="G121" s="4">
        <v>10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-10</v>
      </c>
    </row>
    <row r="122" spans="1:14" x14ac:dyDescent="0.25">
      <c r="A122" s="2">
        <v>0</v>
      </c>
      <c r="B122" s="2" t="s">
        <v>250</v>
      </c>
      <c r="C122" s="2">
        <v>3990022</v>
      </c>
      <c r="D122" s="2" t="s">
        <v>131</v>
      </c>
      <c r="E122" s="4">
        <v>0</v>
      </c>
      <c r="F122" s="4">
        <v>0</v>
      </c>
      <c r="G122" s="4">
        <v>0</v>
      </c>
      <c r="H122" s="4">
        <v>48</v>
      </c>
      <c r="I122" s="4">
        <v>0</v>
      </c>
      <c r="J122" s="4">
        <v>0</v>
      </c>
      <c r="K122" s="4">
        <v>48</v>
      </c>
      <c r="L122" s="4">
        <v>48</v>
      </c>
      <c r="M122" s="4">
        <v>0</v>
      </c>
      <c r="N122" s="4">
        <v>48</v>
      </c>
    </row>
    <row r="123" spans="1:14" x14ac:dyDescent="0.25">
      <c r="A123" s="2">
        <v>0</v>
      </c>
      <c r="B123" s="2" t="s">
        <v>251</v>
      </c>
      <c r="C123" s="2">
        <v>4200001</v>
      </c>
      <c r="D123" s="2" t="s">
        <v>132</v>
      </c>
      <c r="E123" s="4">
        <v>4658826.26</v>
      </c>
      <c r="F123" s="4">
        <v>0</v>
      </c>
      <c r="G123" s="4">
        <v>4658826.26</v>
      </c>
      <c r="H123" s="4">
        <v>4779800.1399999997</v>
      </c>
      <c r="I123" s="4">
        <v>205518.53</v>
      </c>
      <c r="J123" s="4">
        <v>0</v>
      </c>
      <c r="K123" s="4">
        <v>4574281.6100000003</v>
      </c>
      <c r="L123" s="4">
        <v>4574281.6100000003</v>
      </c>
      <c r="M123" s="4">
        <v>0</v>
      </c>
      <c r="N123" s="4">
        <v>-84544.65</v>
      </c>
    </row>
    <row r="124" spans="1:14" x14ac:dyDescent="0.25">
      <c r="A124" s="2">
        <v>0</v>
      </c>
      <c r="B124" s="2" t="s">
        <v>251</v>
      </c>
      <c r="C124" s="2">
        <v>4202001</v>
      </c>
      <c r="D124" s="2" t="s">
        <v>133</v>
      </c>
      <c r="E124" s="4">
        <v>18000</v>
      </c>
      <c r="F124" s="4">
        <v>0</v>
      </c>
      <c r="G124" s="4">
        <v>18000</v>
      </c>
      <c r="H124" s="4">
        <v>3091.46</v>
      </c>
      <c r="I124" s="4">
        <v>0</v>
      </c>
      <c r="J124" s="4">
        <v>0</v>
      </c>
      <c r="K124" s="4">
        <v>3091.46</v>
      </c>
      <c r="L124" s="4">
        <v>3091.46</v>
      </c>
      <c r="M124" s="4">
        <v>0</v>
      </c>
      <c r="N124" s="4">
        <v>-14908.54</v>
      </c>
    </row>
    <row r="125" spans="1:14" x14ac:dyDescent="0.25">
      <c r="A125" s="2">
        <v>0</v>
      </c>
      <c r="B125" s="2" t="s">
        <v>251</v>
      </c>
      <c r="C125" s="2">
        <v>4209000</v>
      </c>
      <c r="D125" s="2" t="s">
        <v>134</v>
      </c>
      <c r="E125" s="4">
        <v>0</v>
      </c>
      <c r="F125" s="4">
        <v>0</v>
      </c>
      <c r="G125" s="4">
        <v>0</v>
      </c>
      <c r="H125" s="4">
        <v>205518.53</v>
      </c>
      <c r="I125" s="4">
        <v>0</v>
      </c>
      <c r="J125" s="4">
        <v>0</v>
      </c>
      <c r="K125" s="4">
        <v>205518.53</v>
      </c>
      <c r="L125" s="4">
        <v>205518.53</v>
      </c>
      <c r="M125" s="4">
        <v>0</v>
      </c>
      <c r="N125" s="4">
        <v>205518.53</v>
      </c>
    </row>
    <row r="126" spans="1:14" x14ac:dyDescent="0.25">
      <c r="A126" s="2">
        <v>0</v>
      </c>
      <c r="B126" s="2" t="s">
        <v>251</v>
      </c>
      <c r="C126" s="2">
        <v>4209002</v>
      </c>
      <c r="D126" s="2" t="s">
        <v>135</v>
      </c>
      <c r="E126" s="4">
        <v>6829.24</v>
      </c>
      <c r="F126" s="4">
        <v>4911.8500000000004</v>
      </c>
      <c r="G126" s="4">
        <v>11741.09</v>
      </c>
      <c r="H126" s="4">
        <v>11741.08</v>
      </c>
      <c r="I126" s="4">
        <v>0</v>
      </c>
      <c r="J126" s="4">
        <v>0</v>
      </c>
      <c r="K126" s="4">
        <v>11741.08</v>
      </c>
      <c r="L126" s="4">
        <v>11741.08</v>
      </c>
      <c r="M126" s="4">
        <v>0</v>
      </c>
      <c r="N126" s="4">
        <v>-0.01</v>
      </c>
    </row>
    <row r="127" spans="1:14" x14ac:dyDescent="0.25">
      <c r="A127" s="2">
        <v>0</v>
      </c>
      <c r="B127" s="2" t="s">
        <v>251</v>
      </c>
      <c r="C127" s="2">
        <v>4500001</v>
      </c>
      <c r="D127" s="2" t="s">
        <v>136</v>
      </c>
      <c r="E127" s="4">
        <v>232000</v>
      </c>
      <c r="F127" s="4">
        <v>0</v>
      </c>
      <c r="G127" s="4">
        <v>232000</v>
      </c>
      <c r="H127" s="4">
        <v>249567.77</v>
      </c>
      <c r="I127" s="4">
        <v>0</v>
      </c>
      <c r="J127" s="4">
        <v>0</v>
      </c>
      <c r="K127" s="4">
        <v>249567.77</v>
      </c>
      <c r="L127" s="4">
        <v>249567.77</v>
      </c>
      <c r="M127" s="4">
        <v>0</v>
      </c>
      <c r="N127" s="4">
        <v>17567.77</v>
      </c>
    </row>
    <row r="128" spans="1:14" x14ac:dyDescent="0.25">
      <c r="A128" s="2">
        <v>0</v>
      </c>
      <c r="B128" s="2" t="s">
        <v>251</v>
      </c>
      <c r="C128" s="2">
        <v>4500205</v>
      </c>
      <c r="D128" s="2" t="s">
        <v>137</v>
      </c>
      <c r="E128" s="4">
        <v>27000</v>
      </c>
      <c r="F128" s="4">
        <v>0</v>
      </c>
      <c r="G128" s="4">
        <v>27000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-27000</v>
      </c>
    </row>
    <row r="129" spans="1:14" x14ac:dyDescent="0.25">
      <c r="A129" s="2">
        <v>0</v>
      </c>
      <c r="B129" s="2" t="s">
        <v>251</v>
      </c>
      <c r="C129" s="2">
        <v>4503000</v>
      </c>
      <c r="D129" s="2" t="s">
        <v>138</v>
      </c>
      <c r="E129" s="4">
        <v>10000</v>
      </c>
      <c r="F129" s="4">
        <v>0</v>
      </c>
      <c r="G129" s="4">
        <v>10000</v>
      </c>
      <c r="H129" s="4">
        <v>10000</v>
      </c>
      <c r="I129" s="4">
        <v>0</v>
      </c>
      <c r="J129" s="4">
        <v>0</v>
      </c>
      <c r="K129" s="4">
        <v>10000</v>
      </c>
      <c r="L129" s="4">
        <v>7000</v>
      </c>
      <c r="M129" s="4">
        <v>3000</v>
      </c>
      <c r="N129" s="4">
        <v>0</v>
      </c>
    </row>
    <row r="130" spans="1:14" x14ac:dyDescent="0.25">
      <c r="A130" s="2">
        <v>0</v>
      </c>
      <c r="B130" s="2" t="s">
        <v>251</v>
      </c>
      <c r="C130" s="2">
        <v>4503001</v>
      </c>
      <c r="D130" s="2" t="s">
        <v>139</v>
      </c>
      <c r="E130" s="4">
        <v>36141.49</v>
      </c>
      <c r="F130" s="4">
        <v>0</v>
      </c>
      <c r="G130" s="4">
        <v>36141.49</v>
      </c>
      <c r="H130" s="4">
        <v>32447.78</v>
      </c>
      <c r="I130" s="4">
        <v>0</v>
      </c>
      <c r="J130" s="4">
        <v>0</v>
      </c>
      <c r="K130" s="4">
        <v>32447.78</v>
      </c>
      <c r="L130" s="4">
        <v>0</v>
      </c>
      <c r="M130" s="4">
        <v>32447.78</v>
      </c>
      <c r="N130" s="4">
        <v>-3693.71</v>
      </c>
    </row>
    <row r="131" spans="1:14" x14ac:dyDescent="0.25">
      <c r="A131" s="2">
        <v>0</v>
      </c>
      <c r="B131" s="2" t="s">
        <v>251</v>
      </c>
      <c r="C131" s="2">
        <v>4503005</v>
      </c>
      <c r="D131" s="2" t="s">
        <v>140</v>
      </c>
      <c r="E131" s="4">
        <v>56271</v>
      </c>
      <c r="F131" s="4">
        <v>0</v>
      </c>
      <c r="G131" s="4">
        <v>56271</v>
      </c>
      <c r="H131" s="4">
        <v>3000</v>
      </c>
      <c r="I131" s="4">
        <v>0</v>
      </c>
      <c r="J131" s="4">
        <v>0</v>
      </c>
      <c r="K131" s="4">
        <v>3000</v>
      </c>
      <c r="L131" s="4">
        <v>660</v>
      </c>
      <c r="M131" s="4">
        <v>2340</v>
      </c>
      <c r="N131" s="4">
        <v>-53271</v>
      </c>
    </row>
    <row r="132" spans="1:14" x14ac:dyDescent="0.25">
      <c r="A132" s="2">
        <v>0</v>
      </c>
      <c r="B132" s="2" t="s">
        <v>251</v>
      </c>
      <c r="C132" s="2">
        <v>4503008</v>
      </c>
      <c r="D132" s="2" t="s">
        <v>141</v>
      </c>
      <c r="E132" s="4">
        <v>110914.29</v>
      </c>
      <c r="F132" s="4">
        <v>0</v>
      </c>
      <c r="G132" s="4">
        <v>110914.29</v>
      </c>
      <c r="H132" s="4">
        <v>106114.89</v>
      </c>
      <c r="I132" s="4">
        <v>0</v>
      </c>
      <c r="J132" s="4">
        <v>0</v>
      </c>
      <c r="K132" s="4">
        <v>106114.89</v>
      </c>
      <c r="L132" s="4">
        <v>106114.89</v>
      </c>
      <c r="M132" s="4">
        <v>0</v>
      </c>
      <c r="N132" s="4">
        <v>-4799.3999999999996</v>
      </c>
    </row>
    <row r="133" spans="1:14" x14ac:dyDescent="0.25">
      <c r="A133" s="2">
        <v>0</v>
      </c>
      <c r="B133" s="2" t="s">
        <v>251</v>
      </c>
      <c r="C133" s="2">
        <v>4503009</v>
      </c>
      <c r="D133" s="2" t="s">
        <v>142</v>
      </c>
      <c r="E133" s="4">
        <v>145942.85999999999</v>
      </c>
      <c r="F133" s="4">
        <v>0</v>
      </c>
      <c r="G133" s="4">
        <v>145942.85999999999</v>
      </c>
      <c r="H133" s="4">
        <v>145943.53</v>
      </c>
      <c r="I133" s="4">
        <v>0</v>
      </c>
      <c r="J133" s="4">
        <v>0</v>
      </c>
      <c r="K133" s="4">
        <v>145943.53</v>
      </c>
      <c r="L133" s="4">
        <v>145943.53</v>
      </c>
      <c r="M133" s="4">
        <v>0</v>
      </c>
      <c r="N133" s="4">
        <v>0.67</v>
      </c>
    </row>
    <row r="134" spans="1:14" x14ac:dyDescent="0.25">
      <c r="A134" s="2">
        <v>0</v>
      </c>
      <c r="B134" s="2" t="s">
        <v>251</v>
      </c>
      <c r="C134" s="2">
        <v>4503010</v>
      </c>
      <c r="D134" s="2" t="s">
        <v>143</v>
      </c>
      <c r="E134" s="4">
        <v>128000</v>
      </c>
      <c r="F134" s="4">
        <v>0</v>
      </c>
      <c r="G134" s="4">
        <v>128000</v>
      </c>
      <c r="H134" s="4">
        <v>62400</v>
      </c>
      <c r="I134" s="4">
        <v>0</v>
      </c>
      <c r="J134" s="4">
        <v>0</v>
      </c>
      <c r="K134" s="4">
        <v>62400</v>
      </c>
      <c r="L134" s="4">
        <v>62400</v>
      </c>
      <c r="M134" s="4">
        <v>0</v>
      </c>
      <c r="N134" s="4">
        <v>-65600</v>
      </c>
    </row>
    <row r="135" spans="1:14" x14ac:dyDescent="0.25">
      <c r="A135" s="2">
        <v>0</v>
      </c>
      <c r="B135" s="2" t="s">
        <v>251</v>
      </c>
      <c r="C135" s="2">
        <v>4503011</v>
      </c>
      <c r="D135" s="2" t="s">
        <v>144</v>
      </c>
      <c r="E135" s="4">
        <v>0</v>
      </c>
      <c r="F135" s="4">
        <v>0</v>
      </c>
      <c r="G135" s="4">
        <v>0</v>
      </c>
      <c r="H135" s="4">
        <v>72320</v>
      </c>
      <c r="I135" s="4">
        <v>0</v>
      </c>
      <c r="J135" s="4">
        <v>0</v>
      </c>
      <c r="K135" s="4">
        <v>72320</v>
      </c>
      <c r="L135" s="4">
        <v>72320</v>
      </c>
      <c r="M135" s="4">
        <v>0</v>
      </c>
      <c r="N135" s="4">
        <v>72320</v>
      </c>
    </row>
    <row r="136" spans="1:14" x14ac:dyDescent="0.25">
      <c r="A136" s="2">
        <v>0</v>
      </c>
      <c r="B136" s="2" t="s">
        <v>251</v>
      </c>
      <c r="C136" s="2">
        <v>4503012</v>
      </c>
      <c r="D136" s="2" t="s">
        <v>145</v>
      </c>
      <c r="E136" s="4">
        <v>0</v>
      </c>
      <c r="F136" s="4">
        <v>60000</v>
      </c>
      <c r="G136" s="4">
        <v>60000</v>
      </c>
      <c r="H136" s="4">
        <v>60000</v>
      </c>
      <c r="I136" s="4">
        <v>0</v>
      </c>
      <c r="J136" s="4">
        <v>0</v>
      </c>
      <c r="K136" s="4">
        <v>60000</v>
      </c>
      <c r="L136" s="4">
        <v>13200</v>
      </c>
      <c r="M136" s="4">
        <v>46800</v>
      </c>
      <c r="N136" s="4">
        <v>0</v>
      </c>
    </row>
    <row r="137" spans="1:14" x14ac:dyDescent="0.25">
      <c r="A137" s="2">
        <v>0</v>
      </c>
      <c r="B137" s="2" t="s">
        <v>251</v>
      </c>
      <c r="C137" s="2">
        <v>4505018</v>
      </c>
      <c r="D137" s="2" t="s">
        <v>146</v>
      </c>
      <c r="E137" s="4">
        <v>0</v>
      </c>
      <c r="F137" s="4">
        <v>0</v>
      </c>
      <c r="G137" s="4">
        <v>0</v>
      </c>
      <c r="H137" s="4">
        <v>0</v>
      </c>
      <c r="I137" s="4">
        <v>2848.35</v>
      </c>
      <c r="J137" s="4">
        <v>0</v>
      </c>
      <c r="K137" s="4">
        <v>-2848.35</v>
      </c>
      <c r="L137" s="4">
        <v>-2848.35</v>
      </c>
      <c r="M137" s="4">
        <v>0</v>
      </c>
      <c r="N137" s="4">
        <v>-2848.35</v>
      </c>
    </row>
    <row r="138" spans="1:14" x14ac:dyDescent="0.25">
      <c r="A138" s="2">
        <v>0</v>
      </c>
      <c r="B138" s="2" t="s">
        <v>251</v>
      </c>
      <c r="C138" s="2">
        <v>4505019</v>
      </c>
      <c r="D138" s="2" t="s">
        <v>147</v>
      </c>
      <c r="E138" s="4">
        <v>0</v>
      </c>
      <c r="F138" s="4">
        <v>0</v>
      </c>
      <c r="G138" s="4">
        <v>0</v>
      </c>
      <c r="H138" s="4">
        <v>0</v>
      </c>
      <c r="I138" s="4">
        <v>43.48</v>
      </c>
      <c r="J138" s="4">
        <v>0</v>
      </c>
      <c r="K138" s="4">
        <v>-43.48</v>
      </c>
      <c r="L138" s="4">
        <v>-43.48</v>
      </c>
      <c r="M138" s="4">
        <v>0</v>
      </c>
      <c r="N138" s="4">
        <v>-43.48</v>
      </c>
    </row>
    <row r="139" spans="1:14" x14ac:dyDescent="0.25">
      <c r="A139" s="2">
        <v>0</v>
      </c>
      <c r="B139" s="2" t="s">
        <v>251</v>
      </c>
      <c r="C139" s="2">
        <v>4505033</v>
      </c>
      <c r="D139" s="2" t="s">
        <v>148</v>
      </c>
      <c r="E139" s="4">
        <v>0</v>
      </c>
      <c r="F139" s="4">
        <v>0</v>
      </c>
      <c r="G139" s="4">
        <v>0</v>
      </c>
      <c r="H139" s="4">
        <v>0</v>
      </c>
      <c r="I139" s="4">
        <v>1196.99</v>
      </c>
      <c r="J139" s="4">
        <v>0</v>
      </c>
      <c r="K139" s="4">
        <v>-1196.99</v>
      </c>
      <c r="L139" s="4">
        <v>-1196.99</v>
      </c>
      <c r="M139" s="4">
        <v>0</v>
      </c>
      <c r="N139" s="4">
        <v>-1196.99</v>
      </c>
    </row>
    <row r="140" spans="1:14" x14ac:dyDescent="0.25">
      <c r="A140" s="2">
        <v>0</v>
      </c>
      <c r="B140" s="2" t="s">
        <v>251</v>
      </c>
      <c r="C140" s="2">
        <v>4505034</v>
      </c>
      <c r="D140" s="2" t="s">
        <v>149</v>
      </c>
      <c r="E140" s="4">
        <v>0</v>
      </c>
      <c r="F140" s="4">
        <v>0</v>
      </c>
      <c r="G140" s="4">
        <v>0</v>
      </c>
      <c r="H140" s="4">
        <v>2747.1</v>
      </c>
      <c r="I140" s="4">
        <v>0</v>
      </c>
      <c r="J140" s="4">
        <v>0</v>
      </c>
      <c r="K140" s="4">
        <v>2747.1</v>
      </c>
      <c r="L140" s="4">
        <v>2747.1</v>
      </c>
      <c r="M140" s="4">
        <v>0</v>
      </c>
      <c r="N140" s="4">
        <v>2747.1</v>
      </c>
    </row>
    <row r="141" spans="1:14" x14ac:dyDescent="0.25">
      <c r="A141" s="2">
        <v>0</v>
      </c>
      <c r="B141" s="2" t="s">
        <v>251</v>
      </c>
      <c r="C141" s="2">
        <v>4505044</v>
      </c>
      <c r="D141" s="2" t="s">
        <v>150</v>
      </c>
      <c r="E141" s="4">
        <v>0</v>
      </c>
      <c r="F141" s="4">
        <v>18688.41</v>
      </c>
      <c r="G141" s="4">
        <v>18688.41</v>
      </c>
      <c r="H141" s="4">
        <v>8425.2800000000007</v>
      </c>
      <c r="I141" s="4">
        <v>0</v>
      </c>
      <c r="J141" s="4">
        <v>0</v>
      </c>
      <c r="K141" s="4">
        <v>8425.2800000000007</v>
      </c>
      <c r="L141" s="4">
        <v>0</v>
      </c>
      <c r="M141" s="4">
        <v>8425.2800000000007</v>
      </c>
      <c r="N141" s="4">
        <v>-10263.129999999999</v>
      </c>
    </row>
    <row r="142" spans="1:14" x14ac:dyDescent="0.25">
      <c r="A142" s="2">
        <v>0</v>
      </c>
      <c r="B142" s="2" t="s">
        <v>251</v>
      </c>
      <c r="C142" s="2">
        <v>4505047</v>
      </c>
      <c r="D142" s="2" t="s">
        <v>151</v>
      </c>
      <c r="E142" s="4">
        <v>0</v>
      </c>
      <c r="F142" s="4">
        <v>37653.5</v>
      </c>
      <c r="G142" s="4">
        <v>37653.5</v>
      </c>
      <c r="H142" s="4">
        <v>19087.400000000001</v>
      </c>
      <c r="I142" s="4">
        <v>0</v>
      </c>
      <c r="J142" s="4">
        <v>0</v>
      </c>
      <c r="K142" s="4">
        <v>19087.400000000001</v>
      </c>
      <c r="L142" s="4">
        <v>12528.3</v>
      </c>
      <c r="M142" s="4">
        <v>6559.1</v>
      </c>
      <c r="N142" s="4">
        <v>-18566.099999999999</v>
      </c>
    </row>
    <row r="143" spans="1:14" x14ac:dyDescent="0.25">
      <c r="A143" s="2">
        <v>0</v>
      </c>
      <c r="B143" s="2" t="s">
        <v>251</v>
      </c>
      <c r="C143" s="2">
        <v>4505048</v>
      </c>
      <c r="D143" s="2" t="s">
        <v>152</v>
      </c>
      <c r="E143" s="4">
        <v>0</v>
      </c>
      <c r="F143" s="4">
        <v>16332.1</v>
      </c>
      <c r="G143" s="4">
        <v>16332.1</v>
      </c>
      <c r="H143" s="4">
        <v>972.1</v>
      </c>
      <c r="I143" s="4">
        <v>0</v>
      </c>
      <c r="J143" s="4">
        <v>0</v>
      </c>
      <c r="K143" s="4">
        <v>972.1</v>
      </c>
      <c r="L143" s="4">
        <v>0</v>
      </c>
      <c r="M143" s="4">
        <v>972.1</v>
      </c>
      <c r="N143" s="4">
        <v>-15360</v>
      </c>
    </row>
    <row r="144" spans="1:14" x14ac:dyDescent="0.25">
      <c r="A144" s="2">
        <v>0</v>
      </c>
      <c r="B144" s="2" t="s">
        <v>251</v>
      </c>
      <c r="C144" s="2">
        <v>4505049</v>
      </c>
      <c r="D144" s="2" t="s">
        <v>153</v>
      </c>
      <c r="E144" s="4">
        <v>0</v>
      </c>
      <c r="F144" s="4">
        <v>7200</v>
      </c>
      <c r="G144" s="4">
        <v>7200</v>
      </c>
      <c r="H144" s="4">
        <v>5700</v>
      </c>
      <c r="I144" s="4">
        <v>0</v>
      </c>
      <c r="J144" s="4">
        <v>0</v>
      </c>
      <c r="K144" s="4">
        <v>5700</v>
      </c>
      <c r="L144" s="4">
        <v>0</v>
      </c>
      <c r="M144" s="4">
        <v>5700</v>
      </c>
      <c r="N144" s="4">
        <v>-1500</v>
      </c>
    </row>
    <row r="145" spans="1:14" x14ac:dyDescent="0.25">
      <c r="A145" s="2">
        <v>0</v>
      </c>
      <c r="B145" s="2" t="s">
        <v>251</v>
      </c>
      <c r="C145" s="2">
        <v>4505050</v>
      </c>
      <c r="D145" s="2" t="s">
        <v>154</v>
      </c>
      <c r="E145" s="4">
        <v>0</v>
      </c>
      <c r="F145" s="4">
        <v>280651.21999999997</v>
      </c>
      <c r="G145" s="4">
        <v>280651.21999999997</v>
      </c>
      <c r="H145" s="4">
        <v>180882.04</v>
      </c>
      <c r="I145" s="4">
        <v>0</v>
      </c>
      <c r="J145" s="4">
        <v>0</v>
      </c>
      <c r="K145" s="4">
        <v>180882.04</v>
      </c>
      <c r="L145" s="4">
        <v>180882.04</v>
      </c>
      <c r="M145" s="4">
        <v>0</v>
      </c>
      <c r="N145" s="4">
        <v>-99769.18</v>
      </c>
    </row>
    <row r="146" spans="1:14" x14ac:dyDescent="0.25">
      <c r="A146" s="2">
        <v>0</v>
      </c>
      <c r="B146" s="2" t="s">
        <v>251</v>
      </c>
      <c r="C146" s="2">
        <v>4505051</v>
      </c>
      <c r="D146" s="2" t="s">
        <v>155</v>
      </c>
      <c r="E146" s="4">
        <v>0</v>
      </c>
      <c r="F146" s="4">
        <v>35114.370000000003</v>
      </c>
      <c r="G146" s="4">
        <v>35114.370000000003</v>
      </c>
      <c r="H146" s="4">
        <v>28091.5</v>
      </c>
      <c r="I146" s="4">
        <v>0</v>
      </c>
      <c r="J146" s="4">
        <v>0</v>
      </c>
      <c r="K146" s="4">
        <v>28091.5</v>
      </c>
      <c r="L146" s="4">
        <v>28091.5</v>
      </c>
      <c r="M146" s="4">
        <v>0</v>
      </c>
      <c r="N146" s="4">
        <v>-7022.87</v>
      </c>
    </row>
    <row r="147" spans="1:14" x14ac:dyDescent="0.25">
      <c r="A147" s="2">
        <v>0</v>
      </c>
      <c r="B147" s="2" t="s">
        <v>251</v>
      </c>
      <c r="C147" s="2">
        <v>4505052</v>
      </c>
      <c r="D147" s="2" t="s">
        <v>156</v>
      </c>
      <c r="E147" s="4">
        <v>0</v>
      </c>
      <c r="F147" s="4">
        <v>104474.71</v>
      </c>
      <c r="G147" s="4">
        <v>104474.71</v>
      </c>
      <c r="H147" s="4">
        <v>83579.759999999995</v>
      </c>
      <c r="I147" s="4">
        <v>0</v>
      </c>
      <c r="J147" s="4">
        <v>0</v>
      </c>
      <c r="K147" s="4">
        <v>83579.759999999995</v>
      </c>
      <c r="L147" s="4">
        <v>83579.759999999995</v>
      </c>
      <c r="M147" s="4">
        <v>0</v>
      </c>
      <c r="N147" s="4">
        <v>-20894.95</v>
      </c>
    </row>
    <row r="148" spans="1:14" x14ac:dyDescent="0.25">
      <c r="A148" s="2">
        <v>0</v>
      </c>
      <c r="B148" s="2" t="s">
        <v>251</v>
      </c>
      <c r="C148" s="2">
        <v>4505053</v>
      </c>
      <c r="D148" s="2" t="s">
        <v>157</v>
      </c>
      <c r="E148" s="4">
        <v>0</v>
      </c>
      <c r="F148" s="4">
        <v>7200</v>
      </c>
      <c r="G148" s="4">
        <v>7200</v>
      </c>
      <c r="H148" s="4">
        <v>7000</v>
      </c>
      <c r="I148" s="4">
        <v>0</v>
      </c>
      <c r="J148" s="4">
        <v>0</v>
      </c>
      <c r="K148" s="4">
        <v>7000</v>
      </c>
      <c r="L148" s="4">
        <v>0</v>
      </c>
      <c r="M148" s="4">
        <v>7000</v>
      </c>
      <c r="N148" s="4">
        <v>-200</v>
      </c>
    </row>
    <row r="149" spans="1:14" x14ac:dyDescent="0.25">
      <c r="A149" s="2">
        <v>0</v>
      </c>
      <c r="B149" s="2" t="s">
        <v>251</v>
      </c>
      <c r="C149" s="2">
        <v>4505054</v>
      </c>
      <c r="D149" s="2" t="s">
        <v>158</v>
      </c>
      <c r="E149" s="4">
        <v>0</v>
      </c>
      <c r="F149" s="4">
        <v>7200</v>
      </c>
      <c r="G149" s="4">
        <v>7200</v>
      </c>
      <c r="H149" s="4">
        <v>4800</v>
      </c>
      <c r="I149" s="4">
        <v>0</v>
      </c>
      <c r="J149" s="4">
        <v>0</v>
      </c>
      <c r="K149" s="4">
        <v>4800</v>
      </c>
      <c r="L149" s="4">
        <v>0</v>
      </c>
      <c r="M149" s="4">
        <v>4800</v>
      </c>
      <c r="N149" s="4">
        <v>-2400</v>
      </c>
    </row>
    <row r="150" spans="1:14" x14ac:dyDescent="0.25">
      <c r="A150" s="2">
        <v>0</v>
      </c>
      <c r="B150" s="2" t="s">
        <v>251</v>
      </c>
      <c r="C150" s="2">
        <v>4505055</v>
      </c>
      <c r="D150" s="2" t="s">
        <v>159</v>
      </c>
      <c r="E150" s="4">
        <v>0</v>
      </c>
      <c r="F150" s="4">
        <v>28275.77</v>
      </c>
      <c r="G150" s="4">
        <v>28275.77</v>
      </c>
      <c r="H150" s="4">
        <v>22522.21</v>
      </c>
      <c r="I150" s="4">
        <v>0</v>
      </c>
      <c r="J150" s="4">
        <v>0</v>
      </c>
      <c r="K150" s="4">
        <v>22522.21</v>
      </c>
      <c r="L150" s="4">
        <v>22522.21</v>
      </c>
      <c r="M150" s="4">
        <v>0</v>
      </c>
      <c r="N150" s="4">
        <v>-5753.56</v>
      </c>
    </row>
    <row r="151" spans="1:14" x14ac:dyDescent="0.25">
      <c r="A151" s="2">
        <v>0</v>
      </c>
      <c r="B151" s="2" t="s">
        <v>251</v>
      </c>
      <c r="C151" s="2">
        <v>4505056</v>
      </c>
      <c r="D151" s="2" t="s">
        <v>160</v>
      </c>
      <c r="E151" s="4">
        <v>0</v>
      </c>
      <c r="F151" s="4">
        <v>92883.199999999997</v>
      </c>
      <c r="G151" s="4">
        <v>92883.199999999997</v>
      </c>
      <c r="H151" s="4">
        <v>74306.559999999998</v>
      </c>
      <c r="I151" s="4">
        <v>0</v>
      </c>
      <c r="J151" s="4">
        <v>0</v>
      </c>
      <c r="K151" s="4">
        <v>74306.559999999998</v>
      </c>
      <c r="L151" s="4">
        <v>74306.559999999998</v>
      </c>
      <c r="M151" s="4">
        <v>0</v>
      </c>
      <c r="N151" s="4">
        <v>-18576.64</v>
      </c>
    </row>
    <row r="152" spans="1:14" x14ac:dyDescent="0.25">
      <c r="A152" s="2">
        <v>0</v>
      </c>
      <c r="B152" s="2" t="s">
        <v>251</v>
      </c>
      <c r="C152" s="2">
        <v>4505058</v>
      </c>
      <c r="D152" s="2" t="s">
        <v>161</v>
      </c>
      <c r="E152" s="4">
        <v>0</v>
      </c>
      <c r="F152" s="4">
        <v>36000</v>
      </c>
      <c r="G152" s="4">
        <v>36000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-36000</v>
      </c>
    </row>
    <row r="153" spans="1:14" x14ac:dyDescent="0.25">
      <c r="A153" s="2">
        <v>0</v>
      </c>
      <c r="B153" s="2" t="s">
        <v>251</v>
      </c>
      <c r="C153" s="2">
        <v>4505059</v>
      </c>
      <c r="D153" s="2" t="s">
        <v>162</v>
      </c>
      <c r="E153" s="4">
        <v>0</v>
      </c>
      <c r="F153" s="4">
        <v>36000</v>
      </c>
      <c r="G153" s="4">
        <v>36000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-36000</v>
      </c>
    </row>
    <row r="154" spans="1:14" x14ac:dyDescent="0.25">
      <c r="A154" s="2">
        <v>0</v>
      </c>
      <c r="B154" s="2" t="s">
        <v>251</v>
      </c>
      <c r="C154" s="2">
        <v>4505060</v>
      </c>
      <c r="D154" s="2" t="s">
        <v>163</v>
      </c>
      <c r="E154" s="4">
        <v>0</v>
      </c>
      <c r="F154" s="4">
        <v>36000</v>
      </c>
      <c r="G154" s="4">
        <v>36000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-36000</v>
      </c>
    </row>
    <row r="155" spans="1:14" x14ac:dyDescent="0.25">
      <c r="A155" s="2">
        <v>0</v>
      </c>
      <c r="B155" s="2" t="s">
        <v>251</v>
      </c>
      <c r="C155" s="2">
        <v>4505061</v>
      </c>
      <c r="D155" s="2" t="s">
        <v>164</v>
      </c>
      <c r="E155" s="4">
        <v>0</v>
      </c>
      <c r="F155" s="4">
        <v>36000</v>
      </c>
      <c r="G155" s="4">
        <v>36000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-36000</v>
      </c>
    </row>
    <row r="156" spans="1:14" x14ac:dyDescent="0.25">
      <c r="A156" s="2">
        <v>0</v>
      </c>
      <c r="B156" s="2" t="s">
        <v>251</v>
      </c>
      <c r="C156" s="2">
        <v>4505064</v>
      </c>
      <c r="D156" s="2" t="s">
        <v>165</v>
      </c>
      <c r="E156" s="4">
        <v>0</v>
      </c>
      <c r="F156" s="4">
        <v>53271</v>
      </c>
      <c r="G156" s="4">
        <v>53271</v>
      </c>
      <c r="H156" s="4">
        <v>26635.5</v>
      </c>
      <c r="I156" s="4">
        <v>0</v>
      </c>
      <c r="J156" s="4">
        <v>0</v>
      </c>
      <c r="K156" s="4">
        <v>26635.5</v>
      </c>
      <c r="L156" s="4">
        <v>26635.5</v>
      </c>
      <c r="M156" s="4">
        <v>0</v>
      </c>
      <c r="N156" s="4">
        <v>-26635.5</v>
      </c>
    </row>
    <row r="157" spans="1:14" x14ac:dyDescent="0.25">
      <c r="A157" s="2">
        <v>0</v>
      </c>
      <c r="B157" s="2" t="s">
        <v>251</v>
      </c>
      <c r="C157" s="2">
        <v>4506003</v>
      </c>
      <c r="D157" s="2" t="s">
        <v>166</v>
      </c>
      <c r="E157" s="4">
        <v>0</v>
      </c>
      <c r="F157" s="4">
        <v>0</v>
      </c>
      <c r="G157" s="4">
        <v>0</v>
      </c>
      <c r="H157" s="4">
        <v>4234.6099999999997</v>
      </c>
      <c r="I157" s="4">
        <v>0</v>
      </c>
      <c r="J157" s="4">
        <v>0</v>
      </c>
      <c r="K157" s="4">
        <v>4234.6099999999997</v>
      </c>
      <c r="L157" s="4">
        <v>4234.6099999999997</v>
      </c>
      <c r="M157" s="4">
        <v>0</v>
      </c>
      <c r="N157" s="4">
        <v>4234.6099999999997</v>
      </c>
    </row>
    <row r="158" spans="1:14" x14ac:dyDescent="0.25">
      <c r="A158" s="2">
        <v>0</v>
      </c>
      <c r="B158" s="2" t="s">
        <v>251</v>
      </c>
      <c r="C158" s="2">
        <v>4508000</v>
      </c>
      <c r="D158" s="2" t="s">
        <v>167</v>
      </c>
      <c r="E158" s="4">
        <v>16000</v>
      </c>
      <c r="F158" s="4">
        <v>4000</v>
      </c>
      <c r="G158" s="4">
        <v>20000</v>
      </c>
      <c r="H158" s="4">
        <v>20000</v>
      </c>
      <c r="I158" s="4">
        <v>0</v>
      </c>
      <c r="J158" s="4">
        <v>0</v>
      </c>
      <c r="K158" s="4">
        <v>20000</v>
      </c>
      <c r="L158" s="4">
        <v>16000</v>
      </c>
      <c r="M158" s="4">
        <v>4000</v>
      </c>
      <c r="N158" s="4">
        <v>0</v>
      </c>
    </row>
    <row r="159" spans="1:14" x14ac:dyDescent="0.25">
      <c r="A159" s="2">
        <v>0</v>
      </c>
      <c r="B159" s="2" t="s">
        <v>251</v>
      </c>
      <c r="C159" s="2">
        <v>4508002</v>
      </c>
      <c r="D159" s="2" t="s">
        <v>168</v>
      </c>
      <c r="E159" s="4">
        <v>5000</v>
      </c>
      <c r="F159" s="4">
        <v>0</v>
      </c>
      <c r="G159" s="4">
        <v>5000</v>
      </c>
      <c r="H159" s="4">
        <v>5100</v>
      </c>
      <c r="I159" s="4">
        <v>0</v>
      </c>
      <c r="J159" s="4">
        <v>0</v>
      </c>
      <c r="K159" s="4">
        <v>5100</v>
      </c>
      <c r="L159" s="4">
        <v>5100</v>
      </c>
      <c r="M159" s="4">
        <v>0</v>
      </c>
      <c r="N159" s="4">
        <v>100</v>
      </c>
    </row>
    <row r="160" spans="1:14" x14ac:dyDescent="0.25">
      <c r="A160" s="2">
        <v>0</v>
      </c>
      <c r="B160" s="2" t="s">
        <v>251</v>
      </c>
      <c r="C160" s="2">
        <v>4508006</v>
      </c>
      <c r="D160" s="2" t="s">
        <v>169</v>
      </c>
      <c r="E160" s="4">
        <v>31362</v>
      </c>
      <c r="F160" s="4">
        <v>0</v>
      </c>
      <c r="G160" s="4">
        <v>31362</v>
      </c>
      <c r="H160" s="4">
        <v>50321</v>
      </c>
      <c r="I160" s="4">
        <v>0</v>
      </c>
      <c r="J160" s="4">
        <v>0</v>
      </c>
      <c r="K160" s="4">
        <v>50321</v>
      </c>
      <c r="L160" s="4">
        <v>50321</v>
      </c>
      <c r="M160" s="4">
        <v>0</v>
      </c>
      <c r="N160" s="4">
        <v>18959</v>
      </c>
    </row>
    <row r="161" spans="1:14" x14ac:dyDescent="0.25">
      <c r="A161" s="2">
        <v>0</v>
      </c>
      <c r="B161" s="2" t="s">
        <v>251</v>
      </c>
      <c r="C161" s="2">
        <v>4508013</v>
      </c>
      <c r="D161" s="2" t="s">
        <v>170</v>
      </c>
      <c r="E161" s="4">
        <v>20000</v>
      </c>
      <c r="F161" s="4">
        <v>0</v>
      </c>
      <c r="G161" s="4">
        <v>20000</v>
      </c>
      <c r="H161" s="4">
        <v>10615.64</v>
      </c>
      <c r="I161" s="4">
        <v>0</v>
      </c>
      <c r="J161" s="4">
        <v>0</v>
      </c>
      <c r="K161" s="4">
        <v>10615.64</v>
      </c>
      <c r="L161" s="4">
        <v>10615.64</v>
      </c>
      <c r="M161" s="4">
        <v>0</v>
      </c>
      <c r="N161" s="4">
        <v>-9384.36</v>
      </c>
    </row>
    <row r="162" spans="1:14" x14ac:dyDescent="0.25">
      <c r="A162" s="2">
        <v>0</v>
      </c>
      <c r="B162" s="2" t="s">
        <v>251</v>
      </c>
      <c r="C162" s="2">
        <v>4508028</v>
      </c>
      <c r="D162" s="2" t="s">
        <v>171</v>
      </c>
      <c r="E162" s="4">
        <v>2400</v>
      </c>
      <c r="F162" s="4">
        <v>0</v>
      </c>
      <c r="G162" s="4">
        <v>2400</v>
      </c>
      <c r="H162" s="4">
        <v>2426.34</v>
      </c>
      <c r="I162" s="4">
        <v>0</v>
      </c>
      <c r="J162" s="4">
        <v>0</v>
      </c>
      <c r="K162" s="4">
        <v>2426.34</v>
      </c>
      <c r="L162" s="4">
        <v>0</v>
      </c>
      <c r="M162" s="4">
        <v>2426.34</v>
      </c>
      <c r="N162" s="4">
        <v>26.34</v>
      </c>
    </row>
    <row r="163" spans="1:14" x14ac:dyDescent="0.25">
      <c r="A163" s="2">
        <v>0</v>
      </c>
      <c r="B163" s="2" t="s">
        <v>251</v>
      </c>
      <c r="C163" s="2">
        <v>4508034</v>
      </c>
      <c r="D163" s="2" t="s">
        <v>172</v>
      </c>
      <c r="E163" s="4">
        <v>3963</v>
      </c>
      <c r="F163" s="4">
        <v>0</v>
      </c>
      <c r="G163" s="4">
        <v>3963</v>
      </c>
      <c r="H163" s="4">
        <v>4000</v>
      </c>
      <c r="I163" s="4">
        <v>0</v>
      </c>
      <c r="J163" s="4">
        <v>0</v>
      </c>
      <c r="K163" s="4">
        <v>4000</v>
      </c>
      <c r="L163" s="4">
        <v>1200</v>
      </c>
      <c r="M163" s="4">
        <v>2800</v>
      </c>
      <c r="N163" s="4">
        <v>37</v>
      </c>
    </row>
    <row r="164" spans="1:14" x14ac:dyDescent="0.25">
      <c r="A164" s="2">
        <v>0</v>
      </c>
      <c r="B164" s="2" t="s">
        <v>251</v>
      </c>
      <c r="C164" s="2">
        <v>4508037</v>
      </c>
      <c r="D164" s="2" t="s">
        <v>173</v>
      </c>
      <c r="E164" s="4">
        <v>15000</v>
      </c>
      <c r="F164" s="4">
        <v>0</v>
      </c>
      <c r="G164" s="4">
        <v>15000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-15000</v>
      </c>
    </row>
    <row r="165" spans="1:14" x14ac:dyDescent="0.25">
      <c r="A165" s="2">
        <v>0</v>
      </c>
      <c r="B165" s="2" t="s">
        <v>251</v>
      </c>
      <c r="C165" s="2">
        <v>4508038</v>
      </c>
      <c r="D165" s="2" t="s">
        <v>174</v>
      </c>
      <c r="E165" s="4">
        <v>23300</v>
      </c>
      <c r="F165" s="4">
        <v>0</v>
      </c>
      <c r="G165" s="4">
        <v>23300</v>
      </c>
      <c r="H165" s="4">
        <v>30554</v>
      </c>
      <c r="I165" s="4">
        <v>0</v>
      </c>
      <c r="J165" s="4">
        <v>0</v>
      </c>
      <c r="K165" s="4">
        <v>30554</v>
      </c>
      <c r="L165" s="4">
        <v>24443.200000000001</v>
      </c>
      <c r="M165" s="4">
        <v>6110.8</v>
      </c>
      <c r="N165" s="4">
        <v>7254</v>
      </c>
    </row>
    <row r="166" spans="1:14" x14ac:dyDescent="0.25">
      <c r="A166" s="2">
        <v>0</v>
      </c>
      <c r="B166" s="2" t="s">
        <v>251</v>
      </c>
      <c r="C166" s="2">
        <v>4508039</v>
      </c>
      <c r="D166" s="2" t="s">
        <v>175</v>
      </c>
      <c r="E166" s="4">
        <v>15000</v>
      </c>
      <c r="F166" s="4">
        <v>0</v>
      </c>
      <c r="G166" s="4">
        <v>15000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-15000</v>
      </c>
    </row>
    <row r="167" spans="1:14" x14ac:dyDescent="0.25">
      <c r="A167" s="2">
        <v>0</v>
      </c>
      <c r="B167" s="2" t="s">
        <v>251</v>
      </c>
      <c r="C167" s="2">
        <v>4508040</v>
      </c>
      <c r="D167" s="2" t="s">
        <v>176</v>
      </c>
      <c r="E167" s="4">
        <v>7500</v>
      </c>
      <c r="F167" s="4">
        <v>0</v>
      </c>
      <c r="G167" s="4">
        <v>7500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-7500</v>
      </c>
    </row>
    <row r="168" spans="1:14" x14ac:dyDescent="0.25">
      <c r="A168" s="2">
        <v>0</v>
      </c>
      <c r="B168" s="2" t="s">
        <v>251</v>
      </c>
      <c r="C168" s="2">
        <v>4508042</v>
      </c>
      <c r="D168" s="2" t="s">
        <v>177</v>
      </c>
      <c r="E168" s="4">
        <v>0</v>
      </c>
      <c r="F168" s="4">
        <v>0</v>
      </c>
      <c r="G168" s="4">
        <v>0</v>
      </c>
      <c r="H168" s="4">
        <v>3593</v>
      </c>
      <c r="I168" s="4">
        <v>0</v>
      </c>
      <c r="J168" s="4">
        <v>0</v>
      </c>
      <c r="K168" s="4">
        <v>3593</v>
      </c>
      <c r="L168" s="4">
        <v>2874.4</v>
      </c>
      <c r="M168" s="4">
        <v>718.6</v>
      </c>
      <c r="N168" s="4">
        <v>3593</v>
      </c>
    </row>
    <row r="169" spans="1:14" x14ac:dyDescent="0.25">
      <c r="A169" s="2">
        <v>0</v>
      </c>
      <c r="B169" s="2" t="s">
        <v>251</v>
      </c>
      <c r="C169" s="2">
        <v>4508044</v>
      </c>
      <c r="D169" s="2" t="s">
        <v>178</v>
      </c>
      <c r="E169" s="4">
        <v>0</v>
      </c>
      <c r="F169" s="4">
        <v>0</v>
      </c>
      <c r="G169" s="4">
        <v>0</v>
      </c>
      <c r="H169" s="4">
        <v>406.56</v>
      </c>
      <c r="I169" s="4">
        <v>0</v>
      </c>
      <c r="J169" s="4">
        <v>0</v>
      </c>
      <c r="K169" s="4">
        <v>406.56</v>
      </c>
      <c r="L169" s="4">
        <v>406.56</v>
      </c>
      <c r="M169" s="4">
        <v>0</v>
      </c>
      <c r="N169" s="4">
        <v>406.56</v>
      </c>
    </row>
    <row r="170" spans="1:14" x14ac:dyDescent="0.25">
      <c r="A170" s="2">
        <v>0</v>
      </c>
      <c r="B170" s="2" t="s">
        <v>251</v>
      </c>
      <c r="C170" s="2">
        <v>4508045</v>
      </c>
      <c r="D170" s="2" t="s">
        <v>179</v>
      </c>
      <c r="E170" s="4">
        <v>0</v>
      </c>
      <c r="F170" s="4">
        <v>0</v>
      </c>
      <c r="G170" s="4">
        <v>0</v>
      </c>
      <c r="H170" s="4">
        <v>4559.29</v>
      </c>
      <c r="I170" s="4">
        <v>0</v>
      </c>
      <c r="J170" s="4">
        <v>0</v>
      </c>
      <c r="K170" s="4">
        <v>4559.29</v>
      </c>
      <c r="L170" s="4">
        <v>4559.29</v>
      </c>
      <c r="M170" s="4">
        <v>0</v>
      </c>
      <c r="N170" s="4">
        <v>4559.29</v>
      </c>
    </row>
    <row r="171" spans="1:14" x14ac:dyDescent="0.25">
      <c r="A171" s="2">
        <v>0</v>
      </c>
      <c r="B171" s="2" t="s">
        <v>251</v>
      </c>
      <c r="C171" s="2">
        <v>4508046</v>
      </c>
      <c r="D171" s="2" t="s">
        <v>180</v>
      </c>
      <c r="E171" s="4">
        <v>0</v>
      </c>
      <c r="F171" s="4">
        <v>10194.81</v>
      </c>
      <c r="G171" s="4">
        <v>10194.81</v>
      </c>
      <c r="H171" s="4">
        <v>10194.81</v>
      </c>
      <c r="I171" s="4">
        <v>0</v>
      </c>
      <c r="J171" s="4">
        <v>0</v>
      </c>
      <c r="K171" s="4">
        <v>10194.81</v>
      </c>
      <c r="L171" s="4">
        <v>8155.85</v>
      </c>
      <c r="M171" s="4">
        <v>2038.96</v>
      </c>
      <c r="N171" s="4">
        <v>0</v>
      </c>
    </row>
    <row r="172" spans="1:14" x14ac:dyDescent="0.25">
      <c r="A172" s="2">
        <v>0</v>
      </c>
      <c r="B172" s="2" t="s">
        <v>251</v>
      </c>
      <c r="C172" s="2">
        <v>4508047</v>
      </c>
      <c r="D172" s="2" t="s">
        <v>181</v>
      </c>
      <c r="E172" s="4">
        <v>0</v>
      </c>
      <c r="F172" s="4">
        <v>681</v>
      </c>
      <c r="G172" s="4">
        <v>681</v>
      </c>
      <c r="H172" s="4">
        <v>681</v>
      </c>
      <c r="I172" s="4">
        <v>0</v>
      </c>
      <c r="J172" s="4">
        <v>0</v>
      </c>
      <c r="K172" s="4">
        <v>681</v>
      </c>
      <c r="L172" s="4">
        <v>544.79999999999995</v>
      </c>
      <c r="M172" s="4">
        <v>136.19999999999999</v>
      </c>
      <c r="N172" s="4">
        <v>0</v>
      </c>
    </row>
    <row r="173" spans="1:14" x14ac:dyDescent="0.25">
      <c r="A173" s="2">
        <v>0</v>
      </c>
      <c r="B173" s="2" t="s">
        <v>251</v>
      </c>
      <c r="C173" s="2">
        <v>4508048</v>
      </c>
      <c r="D173" s="2" t="s">
        <v>182</v>
      </c>
      <c r="E173" s="4">
        <v>0</v>
      </c>
      <c r="F173" s="4">
        <v>0</v>
      </c>
      <c r="G173" s="4">
        <v>0</v>
      </c>
      <c r="H173" s="4">
        <v>3353</v>
      </c>
      <c r="I173" s="4">
        <v>0</v>
      </c>
      <c r="J173" s="4">
        <v>0</v>
      </c>
      <c r="K173" s="4">
        <v>3353</v>
      </c>
      <c r="L173" s="4">
        <v>2682.4</v>
      </c>
      <c r="M173" s="4">
        <v>670.6</v>
      </c>
      <c r="N173" s="4">
        <v>3353</v>
      </c>
    </row>
    <row r="174" spans="1:14" x14ac:dyDescent="0.25">
      <c r="A174" s="2">
        <v>0</v>
      </c>
      <c r="B174" s="2" t="s">
        <v>251</v>
      </c>
      <c r="C174" s="2">
        <v>4508049</v>
      </c>
      <c r="D174" s="2" t="s">
        <v>183</v>
      </c>
      <c r="E174" s="4">
        <v>0</v>
      </c>
      <c r="F174" s="4">
        <v>2032.8</v>
      </c>
      <c r="G174" s="4">
        <v>2032.8</v>
      </c>
      <c r="H174" s="4">
        <v>2032.8</v>
      </c>
      <c r="I174" s="4">
        <v>0</v>
      </c>
      <c r="J174" s="4">
        <v>0</v>
      </c>
      <c r="K174" s="4">
        <v>2032.8</v>
      </c>
      <c r="L174" s="4">
        <v>2032.8</v>
      </c>
      <c r="M174" s="4">
        <v>0</v>
      </c>
      <c r="N174" s="4">
        <v>0</v>
      </c>
    </row>
    <row r="175" spans="1:14" x14ac:dyDescent="0.25">
      <c r="A175" s="2">
        <v>0</v>
      </c>
      <c r="B175" s="2" t="s">
        <v>251</v>
      </c>
      <c r="C175" s="2">
        <v>4508050</v>
      </c>
      <c r="D175" s="2" t="s">
        <v>184</v>
      </c>
      <c r="E175" s="4">
        <v>0</v>
      </c>
      <c r="F175" s="4">
        <v>9900</v>
      </c>
      <c r="G175" s="4">
        <v>9900</v>
      </c>
      <c r="H175" s="4">
        <v>9900</v>
      </c>
      <c r="I175" s="4">
        <v>0</v>
      </c>
      <c r="J175" s="4">
        <v>0</v>
      </c>
      <c r="K175" s="4">
        <v>9900</v>
      </c>
      <c r="L175" s="4">
        <v>0</v>
      </c>
      <c r="M175" s="4">
        <v>9900</v>
      </c>
      <c r="N175" s="4">
        <v>0</v>
      </c>
    </row>
    <row r="176" spans="1:14" x14ac:dyDescent="0.25">
      <c r="A176" s="2">
        <v>0</v>
      </c>
      <c r="B176" s="2" t="s">
        <v>251</v>
      </c>
      <c r="C176" s="2">
        <v>4508051</v>
      </c>
      <c r="D176" s="2" t="s">
        <v>185</v>
      </c>
      <c r="E176" s="4">
        <v>0</v>
      </c>
      <c r="F176" s="4">
        <v>0</v>
      </c>
      <c r="G176" s="4">
        <v>0</v>
      </c>
      <c r="H176" s="4">
        <v>1416</v>
      </c>
      <c r="I176" s="4">
        <v>0</v>
      </c>
      <c r="J176" s="4">
        <v>0</v>
      </c>
      <c r="K176" s="4">
        <v>1416</v>
      </c>
      <c r="L176" s="4">
        <v>1132.8</v>
      </c>
      <c r="M176" s="4">
        <v>283.2</v>
      </c>
      <c r="N176" s="4">
        <v>1416</v>
      </c>
    </row>
    <row r="177" spans="1:14" x14ac:dyDescent="0.25">
      <c r="A177" s="2">
        <v>0</v>
      </c>
      <c r="B177" s="2" t="s">
        <v>251</v>
      </c>
      <c r="C177" s="2">
        <v>4508052</v>
      </c>
      <c r="D177" s="2" t="s">
        <v>186</v>
      </c>
      <c r="E177" s="4">
        <v>0</v>
      </c>
      <c r="F177" s="4">
        <v>0</v>
      </c>
      <c r="G177" s="4">
        <v>0</v>
      </c>
      <c r="H177" s="4">
        <v>1000</v>
      </c>
      <c r="I177" s="4">
        <v>0</v>
      </c>
      <c r="J177" s="4">
        <v>0</v>
      </c>
      <c r="K177" s="4">
        <v>1000</v>
      </c>
      <c r="L177" s="4">
        <v>1000</v>
      </c>
      <c r="M177" s="4">
        <v>0</v>
      </c>
      <c r="N177" s="4">
        <v>1000</v>
      </c>
    </row>
    <row r="178" spans="1:14" x14ac:dyDescent="0.25">
      <c r="A178" s="2">
        <v>0</v>
      </c>
      <c r="B178" s="2" t="s">
        <v>251</v>
      </c>
      <c r="C178" s="2">
        <v>4508053</v>
      </c>
      <c r="D178" s="2" t="s">
        <v>187</v>
      </c>
      <c r="E178" s="4">
        <v>0</v>
      </c>
      <c r="F178" s="4">
        <v>0</v>
      </c>
      <c r="G178" s="4">
        <v>0</v>
      </c>
      <c r="H178" s="4">
        <v>3430</v>
      </c>
      <c r="I178" s="4">
        <v>0</v>
      </c>
      <c r="J178" s="4">
        <v>0</v>
      </c>
      <c r="K178" s="4">
        <v>3430</v>
      </c>
      <c r="L178" s="4">
        <v>0</v>
      </c>
      <c r="M178" s="4">
        <v>3430</v>
      </c>
      <c r="N178" s="4">
        <v>3430</v>
      </c>
    </row>
    <row r="179" spans="1:14" x14ac:dyDescent="0.25">
      <c r="A179" s="2">
        <v>0</v>
      </c>
      <c r="B179" s="2" t="s">
        <v>251</v>
      </c>
      <c r="C179" s="2">
        <v>4610019</v>
      </c>
      <c r="D179" s="2" t="s">
        <v>188</v>
      </c>
      <c r="E179" s="4">
        <v>0</v>
      </c>
      <c r="F179" s="4">
        <v>0</v>
      </c>
      <c r="G179" s="4">
        <v>0</v>
      </c>
      <c r="H179" s="4">
        <v>24832.77</v>
      </c>
      <c r="I179" s="4">
        <v>0</v>
      </c>
      <c r="J179" s="4">
        <v>0</v>
      </c>
      <c r="K179" s="4">
        <v>24832.77</v>
      </c>
      <c r="L179" s="4">
        <v>24832.77</v>
      </c>
      <c r="M179" s="4">
        <v>0</v>
      </c>
      <c r="N179" s="4">
        <v>24832.77</v>
      </c>
    </row>
    <row r="180" spans="1:14" x14ac:dyDescent="0.25">
      <c r="A180" s="2">
        <v>0</v>
      </c>
      <c r="B180" s="2" t="s">
        <v>251</v>
      </c>
      <c r="C180" s="2">
        <v>4610020</v>
      </c>
      <c r="D180" s="2" t="s">
        <v>189</v>
      </c>
      <c r="E180" s="4">
        <v>0</v>
      </c>
      <c r="F180" s="4">
        <v>0</v>
      </c>
      <c r="G180" s="4">
        <v>0</v>
      </c>
      <c r="H180" s="4">
        <v>2541</v>
      </c>
      <c r="I180" s="4">
        <v>0</v>
      </c>
      <c r="J180" s="4">
        <v>0</v>
      </c>
      <c r="K180" s="4">
        <v>2541</v>
      </c>
      <c r="L180" s="4">
        <v>2541</v>
      </c>
      <c r="M180" s="4">
        <v>0</v>
      </c>
      <c r="N180" s="4">
        <v>2541</v>
      </c>
    </row>
    <row r="181" spans="1:14" x14ac:dyDescent="0.25">
      <c r="A181" s="2">
        <v>0</v>
      </c>
      <c r="B181" s="2" t="s">
        <v>251</v>
      </c>
      <c r="C181" s="2">
        <v>4610032</v>
      </c>
      <c r="D181" s="2" t="s">
        <v>190</v>
      </c>
      <c r="E181" s="4">
        <v>0</v>
      </c>
      <c r="F181" s="4">
        <v>3299.81</v>
      </c>
      <c r="G181" s="4">
        <v>3299.81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-3299.81</v>
      </c>
    </row>
    <row r="182" spans="1:14" x14ac:dyDescent="0.25">
      <c r="A182" s="2">
        <v>0</v>
      </c>
      <c r="B182" s="2" t="s">
        <v>251</v>
      </c>
      <c r="C182" s="2">
        <v>4610034</v>
      </c>
      <c r="D182" s="2" t="s">
        <v>191</v>
      </c>
      <c r="E182" s="4">
        <v>71000</v>
      </c>
      <c r="F182" s="4">
        <v>0</v>
      </c>
      <c r="G182" s="4">
        <v>71000</v>
      </c>
      <c r="H182" s="4">
        <v>68952</v>
      </c>
      <c r="I182" s="4">
        <v>0</v>
      </c>
      <c r="J182" s="4">
        <v>0</v>
      </c>
      <c r="K182" s="4">
        <v>68952</v>
      </c>
      <c r="L182" s="4">
        <v>68952</v>
      </c>
      <c r="M182" s="4">
        <v>0</v>
      </c>
      <c r="N182" s="4">
        <v>-2048</v>
      </c>
    </row>
    <row r="183" spans="1:14" x14ac:dyDescent="0.25">
      <c r="A183" s="2">
        <v>0</v>
      </c>
      <c r="B183" s="2" t="s">
        <v>251</v>
      </c>
      <c r="C183" s="2">
        <v>4610036</v>
      </c>
      <c r="D183" s="2" t="s">
        <v>192</v>
      </c>
      <c r="E183" s="4">
        <v>0</v>
      </c>
      <c r="F183" s="4">
        <v>28614.7</v>
      </c>
      <c r="G183" s="4">
        <v>28614.7</v>
      </c>
      <c r="H183" s="4">
        <v>28614.73</v>
      </c>
      <c r="I183" s="4">
        <v>0</v>
      </c>
      <c r="J183" s="4">
        <v>0</v>
      </c>
      <c r="K183" s="4">
        <v>28614.73</v>
      </c>
      <c r="L183" s="4">
        <v>28614.73</v>
      </c>
      <c r="M183" s="4">
        <v>0</v>
      </c>
      <c r="N183" s="4">
        <v>0.03</v>
      </c>
    </row>
    <row r="184" spans="1:14" x14ac:dyDescent="0.25">
      <c r="A184" s="2">
        <v>0</v>
      </c>
      <c r="B184" s="2" t="s">
        <v>251</v>
      </c>
      <c r="C184" s="2">
        <v>4610037</v>
      </c>
      <c r="D184" s="2" t="s">
        <v>193</v>
      </c>
      <c r="E184" s="4">
        <v>15000</v>
      </c>
      <c r="F184" s="4">
        <v>0</v>
      </c>
      <c r="G184" s="4">
        <v>15000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-15000</v>
      </c>
    </row>
    <row r="185" spans="1:14" x14ac:dyDescent="0.25">
      <c r="A185" s="2">
        <v>0</v>
      </c>
      <c r="B185" s="2" t="s">
        <v>251</v>
      </c>
      <c r="C185" s="2">
        <v>4610038</v>
      </c>
      <c r="D185" s="2" t="s">
        <v>194</v>
      </c>
      <c r="E185" s="4">
        <v>15000</v>
      </c>
      <c r="F185" s="4">
        <v>0</v>
      </c>
      <c r="G185" s="4">
        <v>15000</v>
      </c>
      <c r="H185" s="4">
        <v>15000</v>
      </c>
      <c r="I185" s="4">
        <v>0</v>
      </c>
      <c r="J185" s="4">
        <v>0</v>
      </c>
      <c r="K185" s="4">
        <v>15000</v>
      </c>
      <c r="L185" s="4">
        <v>0</v>
      </c>
      <c r="M185" s="4">
        <v>15000</v>
      </c>
      <c r="N185" s="4">
        <v>0</v>
      </c>
    </row>
    <row r="186" spans="1:14" x14ac:dyDescent="0.25">
      <c r="A186" s="2">
        <v>0</v>
      </c>
      <c r="B186" s="2" t="s">
        <v>251</v>
      </c>
      <c r="C186" s="2">
        <v>4610039</v>
      </c>
      <c r="D186" s="2" t="s">
        <v>195</v>
      </c>
      <c r="E186" s="4">
        <v>37000</v>
      </c>
      <c r="F186" s="4">
        <v>0</v>
      </c>
      <c r="G186" s="4">
        <v>37000</v>
      </c>
      <c r="H186" s="4">
        <v>43039</v>
      </c>
      <c r="I186" s="4">
        <v>0</v>
      </c>
      <c r="J186" s="4">
        <v>0</v>
      </c>
      <c r="K186" s="4">
        <v>43039</v>
      </c>
      <c r="L186" s="4">
        <v>43039</v>
      </c>
      <c r="M186" s="4">
        <v>0</v>
      </c>
      <c r="N186" s="4">
        <v>6039</v>
      </c>
    </row>
    <row r="187" spans="1:14" x14ac:dyDescent="0.25">
      <c r="A187" s="2">
        <v>0</v>
      </c>
      <c r="B187" s="2" t="s">
        <v>251</v>
      </c>
      <c r="C187" s="2">
        <v>4610042</v>
      </c>
      <c r="D187" s="2" t="s">
        <v>196</v>
      </c>
      <c r="E187" s="4">
        <v>50000</v>
      </c>
      <c r="F187" s="4">
        <v>0</v>
      </c>
      <c r="G187" s="4">
        <v>50000</v>
      </c>
      <c r="H187" s="4">
        <v>50000</v>
      </c>
      <c r="I187" s="4">
        <v>0</v>
      </c>
      <c r="J187" s="4">
        <v>0</v>
      </c>
      <c r="K187" s="4">
        <v>50000</v>
      </c>
      <c r="L187" s="4">
        <v>0</v>
      </c>
      <c r="M187" s="4">
        <v>50000</v>
      </c>
      <c r="N187" s="4">
        <v>0</v>
      </c>
    </row>
    <row r="188" spans="1:14" x14ac:dyDescent="0.25">
      <c r="A188" s="2">
        <v>0</v>
      </c>
      <c r="B188" s="2" t="s">
        <v>251</v>
      </c>
      <c r="C188" s="2">
        <v>4610043</v>
      </c>
      <c r="D188" s="2" t="s">
        <v>197</v>
      </c>
      <c r="E188" s="4">
        <v>159000</v>
      </c>
      <c r="F188" s="4">
        <v>0</v>
      </c>
      <c r="G188" s="4">
        <v>159000</v>
      </c>
      <c r="H188" s="4">
        <v>192789.43</v>
      </c>
      <c r="I188" s="4">
        <v>0</v>
      </c>
      <c r="J188" s="4">
        <v>0</v>
      </c>
      <c r="K188" s="4">
        <v>192789.43</v>
      </c>
      <c r="L188" s="4">
        <v>192789.43</v>
      </c>
      <c r="M188" s="4">
        <v>0</v>
      </c>
      <c r="N188" s="4">
        <v>33789.43</v>
      </c>
    </row>
    <row r="189" spans="1:14" x14ac:dyDescent="0.25">
      <c r="A189" s="2">
        <v>0</v>
      </c>
      <c r="B189" s="2" t="s">
        <v>251</v>
      </c>
      <c r="C189" s="2">
        <v>4610048</v>
      </c>
      <c r="D189" s="2" t="s">
        <v>198</v>
      </c>
      <c r="E189" s="4">
        <v>0</v>
      </c>
      <c r="F189" s="4">
        <v>5524.8</v>
      </c>
      <c r="G189" s="4">
        <v>5524.8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-5524.8</v>
      </c>
    </row>
    <row r="190" spans="1:14" x14ac:dyDescent="0.25">
      <c r="A190" s="2">
        <v>0</v>
      </c>
      <c r="B190" s="2" t="s">
        <v>251</v>
      </c>
      <c r="C190" s="2">
        <v>4650001</v>
      </c>
      <c r="D190" s="2" t="s">
        <v>199</v>
      </c>
      <c r="E190" s="4">
        <v>0</v>
      </c>
      <c r="F190" s="4">
        <v>0</v>
      </c>
      <c r="G190" s="4">
        <v>0</v>
      </c>
      <c r="H190" s="4">
        <v>12848.65</v>
      </c>
      <c r="I190" s="4">
        <v>0</v>
      </c>
      <c r="J190" s="4">
        <v>0</v>
      </c>
      <c r="K190" s="4">
        <v>12848.65</v>
      </c>
      <c r="L190" s="4">
        <v>0</v>
      </c>
      <c r="M190" s="4">
        <v>12848.65</v>
      </c>
      <c r="N190" s="4">
        <v>12848.65</v>
      </c>
    </row>
    <row r="191" spans="1:14" x14ac:dyDescent="0.25">
      <c r="A191" s="2">
        <v>0</v>
      </c>
      <c r="B191" s="2" t="s">
        <v>251</v>
      </c>
      <c r="C191" s="2">
        <v>4650008</v>
      </c>
      <c r="D191" s="2" t="s">
        <v>200</v>
      </c>
      <c r="E191" s="4">
        <v>8300</v>
      </c>
      <c r="F191" s="4">
        <v>0</v>
      </c>
      <c r="G191" s="4">
        <v>8300</v>
      </c>
      <c r="H191" s="4">
        <v>8268.75</v>
      </c>
      <c r="I191" s="4">
        <v>0</v>
      </c>
      <c r="J191" s="4">
        <v>0</v>
      </c>
      <c r="K191" s="4">
        <v>8268.75</v>
      </c>
      <c r="L191" s="4">
        <v>0</v>
      </c>
      <c r="M191" s="4">
        <v>8268.75</v>
      </c>
      <c r="N191" s="4">
        <v>-31.25</v>
      </c>
    </row>
    <row r="192" spans="1:14" x14ac:dyDescent="0.25">
      <c r="A192" s="2">
        <v>0</v>
      </c>
      <c r="B192" s="2" t="s">
        <v>251</v>
      </c>
      <c r="C192" s="2">
        <v>4650009</v>
      </c>
      <c r="D192" s="2" t="s">
        <v>201</v>
      </c>
      <c r="E192" s="4">
        <v>10000</v>
      </c>
      <c r="F192" s="4">
        <v>0</v>
      </c>
      <c r="G192" s="4">
        <v>10000</v>
      </c>
      <c r="H192" s="4">
        <v>9000</v>
      </c>
      <c r="I192" s="4">
        <v>0</v>
      </c>
      <c r="J192" s="4">
        <v>0</v>
      </c>
      <c r="K192" s="4">
        <v>9000</v>
      </c>
      <c r="L192" s="4">
        <v>9000</v>
      </c>
      <c r="M192" s="4">
        <v>0</v>
      </c>
      <c r="N192" s="4">
        <v>-1000</v>
      </c>
    </row>
    <row r="193" spans="1:14" x14ac:dyDescent="0.25">
      <c r="A193" s="2">
        <v>0</v>
      </c>
      <c r="B193" s="2" t="s">
        <v>251</v>
      </c>
      <c r="C193" s="2">
        <v>4650010</v>
      </c>
      <c r="D193" s="2" t="s">
        <v>202</v>
      </c>
      <c r="E193" s="4">
        <v>600</v>
      </c>
      <c r="F193" s="4">
        <v>0</v>
      </c>
      <c r="G193" s="4">
        <v>600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-600</v>
      </c>
    </row>
    <row r="194" spans="1:14" x14ac:dyDescent="0.25">
      <c r="A194" s="2">
        <v>0</v>
      </c>
      <c r="B194" s="2" t="s">
        <v>251</v>
      </c>
      <c r="C194" s="2">
        <v>4650011</v>
      </c>
      <c r="D194" s="2" t="s">
        <v>203</v>
      </c>
      <c r="E194" s="4">
        <v>0</v>
      </c>
      <c r="F194" s="4">
        <v>0</v>
      </c>
      <c r="G194" s="4">
        <v>0</v>
      </c>
      <c r="H194" s="4">
        <v>25583.33</v>
      </c>
      <c r="I194" s="4">
        <v>0</v>
      </c>
      <c r="J194" s="4">
        <v>0</v>
      </c>
      <c r="K194" s="4">
        <v>25583.33</v>
      </c>
      <c r="L194" s="4">
        <v>0</v>
      </c>
      <c r="M194" s="4">
        <v>25583.33</v>
      </c>
      <c r="N194" s="4">
        <v>25583.33</v>
      </c>
    </row>
    <row r="195" spans="1:14" x14ac:dyDescent="0.25">
      <c r="A195" s="2">
        <v>0</v>
      </c>
      <c r="B195" s="2" t="s">
        <v>251</v>
      </c>
      <c r="C195" s="2">
        <v>4650012</v>
      </c>
      <c r="D195" s="2" t="s">
        <v>204</v>
      </c>
      <c r="E195" s="4">
        <v>0</v>
      </c>
      <c r="F195" s="4">
        <v>20000</v>
      </c>
      <c r="G195" s="4">
        <v>20000</v>
      </c>
      <c r="H195" s="4">
        <v>20000</v>
      </c>
      <c r="I195" s="4">
        <v>0</v>
      </c>
      <c r="J195" s="4">
        <v>0</v>
      </c>
      <c r="K195" s="4">
        <v>20000</v>
      </c>
      <c r="L195" s="4">
        <v>0</v>
      </c>
      <c r="M195" s="4">
        <v>20000</v>
      </c>
      <c r="N195" s="4">
        <v>0</v>
      </c>
    </row>
    <row r="196" spans="1:14" x14ac:dyDescent="0.25">
      <c r="A196" s="2">
        <v>0</v>
      </c>
      <c r="B196" s="2" t="s">
        <v>251</v>
      </c>
      <c r="C196" s="2">
        <v>4650013</v>
      </c>
      <c r="D196" s="2" t="s">
        <v>205</v>
      </c>
      <c r="E196" s="4">
        <v>0</v>
      </c>
      <c r="F196" s="4">
        <v>0</v>
      </c>
      <c r="G196" s="4">
        <v>0</v>
      </c>
      <c r="H196" s="4">
        <v>18731.55</v>
      </c>
      <c r="I196" s="4">
        <v>0</v>
      </c>
      <c r="J196" s="4">
        <v>0</v>
      </c>
      <c r="K196" s="4">
        <v>18731.55</v>
      </c>
      <c r="L196" s="4">
        <v>18731.55</v>
      </c>
      <c r="M196" s="4">
        <v>0</v>
      </c>
      <c r="N196" s="4">
        <v>18731.55</v>
      </c>
    </row>
    <row r="197" spans="1:14" x14ac:dyDescent="0.25">
      <c r="A197" s="2">
        <v>0</v>
      </c>
      <c r="B197" s="2" t="s">
        <v>251</v>
      </c>
      <c r="C197" s="2">
        <v>4650203</v>
      </c>
      <c r="D197" s="2" t="s">
        <v>206</v>
      </c>
      <c r="E197" s="4">
        <v>46565.84</v>
      </c>
      <c r="F197" s="4">
        <v>0</v>
      </c>
      <c r="G197" s="4">
        <v>46565.84</v>
      </c>
      <c r="H197" s="4">
        <v>55850.03</v>
      </c>
      <c r="I197" s="4">
        <v>0</v>
      </c>
      <c r="J197" s="4">
        <v>0</v>
      </c>
      <c r="K197" s="4">
        <v>55850.03</v>
      </c>
      <c r="L197" s="4">
        <v>0</v>
      </c>
      <c r="M197" s="4">
        <v>55850.03</v>
      </c>
      <c r="N197" s="4">
        <v>9284.19</v>
      </c>
    </row>
    <row r="198" spans="1:14" x14ac:dyDescent="0.25">
      <c r="A198" s="2">
        <v>0</v>
      </c>
      <c r="B198" s="2" t="s">
        <v>251</v>
      </c>
      <c r="C198" s="2">
        <v>4670001</v>
      </c>
      <c r="D198" s="2" t="s">
        <v>207</v>
      </c>
      <c r="E198" s="4">
        <v>1500</v>
      </c>
      <c r="F198" s="4">
        <v>0</v>
      </c>
      <c r="G198" s="4">
        <v>1500</v>
      </c>
      <c r="H198" s="4">
        <v>1500</v>
      </c>
      <c r="I198" s="4">
        <v>0</v>
      </c>
      <c r="J198" s="4">
        <v>0</v>
      </c>
      <c r="K198" s="4">
        <v>1500</v>
      </c>
      <c r="L198" s="4">
        <v>0</v>
      </c>
      <c r="M198" s="4">
        <v>1500</v>
      </c>
      <c r="N198" s="4">
        <v>0</v>
      </c>
    </row>
    <row r="199" spans="1:14" x14ac:dyDescent="0.25">
      <c r="A199" s="2">
        <v>0</v>
      </c>
      <c r="B199" s="2" t="s">
        <v>251</v>
      </c>
      <c r="C199" s="2">
        <v>4670002</v>
      </c>
      <c r="D199" s="2" t="s">
        <v>208</v>
      </c>
      <c r="E199" s="4">
        <v>1800</v>
      </c>
      <c r="F199" s="4">
        <v>0</v>
      </c>
      <c r="G199" s="4">
        <v>1800</v>
      </c>
      <c r="H199" s="4">
        <v>1800</v>
      </c>
      <c r="I199" s="4">
        <v>0</v>
      </c>
      <c r="J199" s="4">
        <v>0</v>
      </c>
      <c r="K199" s="4">
        <v>1800</v>
      </c>
      <c r="L199" s="4">
        <v>1800</v>
      </c>
      <c r="M199" s="4">
        <v>0</v>
      </c>
      <c r="N199" s="4">
        <v>0</v>
      </c>
    </row>
    <row r="200" spans="1:14" x14ac:dyDescent="0.25">
      <c r="A200" s="2">
        <v>0</v>
      </c>
      <c r="B200" s="2" t="s">
        <v>251</v>
      </c>
      <c r="C200" s="2">
        <v>4700001</v>
      </c>
      <c r="D200" s="2" t="s">
        <v>209</v>
      </c>
      <c r="E200" s="4">
        <v>0</v>
      </c>
      <c r="F200" s="4">
        <v>0</v>
      </c>
      <c r="G200" s="4">
        <v>0</v>
      </c>
      <c r="H200" s="4">
        <v>198</v>
      </c>
      <c r="I200" s="4">
        <v>0</v>
      </c>
      <c r="J200" s="4">
        <v>0</v>
      </c>
      <c r="K200" s="4">
        <v>198</v>
      </c>
      <c r="L200" s="4">
        <v>198</v>
      </c>
      <c r="M200" s="4">
        <v>0</v>
      </c>
      <c r="N200" s="4">
        <v>198</v>
      </c>
    </row>
    <row r="201" spans="1:14" x14ac:dyDescent="0.25">
      <c r="A201" s="2">
        <v>0</v>
      </c>
      <c r="B201" s="2" t="s">
        <v>251</v>
      </c>
      <c r="C201" s="2">
        <v>4700004</v>
      </c>
      <c r="D201" s="2" t="s">
        <v>210</v>
      </c>
      <c r="E201" s="4">
        <v>500</v>
      </c>
      <c r="F201" s="4">
        <v>0</v>
      </c>
      <c r="G201" s="4">
        <v>500</v>
      </c>
      <c r="H201" s="4">
        <v>250</v>
      </c>
      <c r="I201" s="4">
        <v>0</v>
      </c>
      <c r="J201" s="4">
        <v>0</v>
      </c>
      <c r="K201" s="4">
        <v>250</v>
      </c>
      <c r="L201" s="4">
        <v>250</v>
      </c>
      <c r="M201" s="4">
        <v>0</v>
      </c>
      <c r="N201" s="4">
        <v>-250</v>
      </c>
    </row>
    <row r="202" spans="1:14" x14ac:dyDescent="0.25">
      <c r="A202" s="2">
        <v>0</v>
      </c>
      <c r="B202" s="2" t="s">
        <v>251</v>
      </c>
      <c r="C202" s="2">
        <v>4700010</v>
      </c>
      <c r="D202" s="2" t="s">
        <v>211</v>
      </c>
      <c r="E202" s="4">
        <v>0</v>
      </c>
      <c r="F202" s="4">
        <v>200</v>
      </c>
      <c r="G202" s="4">
        <v>200</v>
      </c>
      <c r="H202" s="4">
        <v>200</v>
      </c>
      <c r="I202" s="4">
        <v>0</v>
      </c>
      <c r="J202" s="4">
        <v>0</v>
      </c>
      <c r="K202" s="4">
        <v>200</v>
      </c>
      <c r="L202" s="4">
        <v>200</v>
      </c>
      <c r="M202" s="4">
        <v>0</v>
      </c>
      <c r="N202" s="4">
        <v>0</v>
      </c>
    </row>
    <row r="203" spans="1:14" x14ac:dyDescent="0.25">
      <c r="A203" s="2">
        <v>0</v>
      </c>
      <c r="B203" s="2" t="s">
        <v>251</v>
      </c>
      <c r="C203" s="2">
        <v>4910001</v>
      </c>
      <c r="D203" s="2" t="s">
        <v>190</v>
      </c>
      <c r="E203" s="4">
        <v>0</v>
      </c>
      <c r="F203" s="4">
        <v>6599.62</v>
      </c>
      <c r="G203" s="4">
        <v>6599.62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-6599.62</v>
      </c>
    </row>
    <row r="204" spans="1:14" x14ac:dyDescent="0.25">
      <c r="A204" s="2">
        <v>0</v>
      </c>
      <c r="B204" s="2" t="s">
        <v>252</v>
      </c>
      <c r="C204" s="2">
        <v>5410001</v>
      </c>
      <c r="D204" s="2" t="s">
        <v>212</v>
      </c>
      <c r="E204" s="4">
        <v>2000</v>
      </c>
      <c r="F204" s="4">
        <v>0</v>
      </c>
      <c r="G204" s="4">
        <v>2000</v>
      </c>
      <c r="H204" s="4">
        <v>11142.8</v>
      </c>
      <c r="I204" s="4">
        <v>0</v>
      </c>
      <c r="J204" s="4">
        <v>0</v>
      </c>
      <c r="K204" s="4">
        <v>11142.8</v>
      </c>
      <c r="L204" s="4">
        <v>6321.4</v>
      </c>
      <c r="M204" s="4">
        <v>4821.3999999999996</v>
      </c>
      <c r="N204" s="4">
        <v>9142.7999999999993</v>
      </c>
    </row>
    <row r="205" spans="1:14" x14ac:dyDescent="0.25">
      <c r="A205" s="2">
        <v>0</v>
      </c>
      <c r="B205" s="2" t="s">
        <v>252</v>
      </c>
      <c r="C205" s="2">
        <v>5410003</v>
      </c>
      <c r="D205" s="2" t="s">
        <v>213</v>
      </c>
      <c r="E205" s="4">
        <v>900</v>
      </c>
      <c r="F205" s="4">
        <v>0</v>
      </c>
      <c r="G205" s="4">
        <v>900</v>
      </c>
      <c r="H205" s="4">
        <v>916.85</v>
      </c>
      <c r="I205" s="4">
        <v>0</v>
      </c>
      <c r="J205" s="4">
        <v>0</v>
      </c>
      <c r="K205" s="4">
        <v>916.85</v>
      </c>
      <c r="L205" s="4">
        <v>916.85</v>
      </c>
      <c r="M205" s="4">
        <v>0</v>
      </c>
      <c r="N205" s="4">
        <v>16.850000000000001</v>
      </c>
    </row>
    <row r="206" spans="1:14" x14ac:dyDescent="0.25">
      <c r="A206" s="2">
        <v>0</v>
      </c>
      <c r="B206" s="2" t="s">
        <v>252</v>
      </c>
      <c r="C206" s="2">
        <v>5410004</v>
      </c>
      <c r="D206" s="2" t="s">
        <v>214</v>
      </c>
      <c r="E206" s="4">
        <v>900</v>
      </c>
      <c r="F206" s="4">
        <v>0</v>
      </c>
      <c r="G206" s="4">
        <v>900</v>
      </c>
      <c r="H206" s="4">
        <v>932.4</v>
      </c>
      <c r="I206" s="4">
        <v>0</v>
      </c>
      <c r="J206" s="4">
        <v>0</v>
      </c>
      <c r="K206" s="4">
        <v>932.4</v>
      </c>
      <c r="L206" s="4">
        <v>932.4</v>
      </c>
      <c r="M206" s="4">
        <v>0</v>
      </c>
      <c r="N206" s="4">
        <v>32.4</v>
      </c>
    </row>
    <row r="207" spans="1:14" x14ac:dyDescent="0.25">
      <c r="A207" s="2">
        <v>0</v>
      </c>
      <c r="B207" s="2" t="s">
        <v>252</v>
      </c>
      <c r="C207" s="2">
        <v>5410007</v>
      </c>
      <c r="D207" s="2" t="s">
        <v>215</v>
      </c>
      <c r="E207" s="4">
        <v>5000</v>
      </c>
      <c r="F207" s="4">
        <v>0</v>
      </c>
      <c r="G207" s="4">
        <v>5000</v>
      </c>
      <c r="H207" s="4">
        <v>2462.7600000000002</v>
      </c>
      <c r="I207" s="4">
        <v>0</v>
      </c>
      <c r="J207" s="4">
        <v>0</v>
      </c>
      <c r="K207" s="4">
        <v>2462.7600000000002</v>
      </c>
      <c r="L207" s="4">
        <v>2462.7600000000002</v>
      </c>
      <c r="M207" s="4">
        <v>0</v>
      </c>
      <c r="N207" s="4">
        <v>-2537.2399999999998</v>
      </c>
    </row>
    <row r="208" spans="1:14" x14ac:dyDescent="0.25">
      <c r="A208" s="2">
        <v>0</v>
      </c>
      <c r="B208" s="2" t="s">
        <v>252</v>
      </c>
      <c r="C208" s="2">
        <v>5490001</v>
      </c>
      <c r="D208" s="2" t="s">
        <v>216</v>
      </c>
      <c r="E208" s="4">
        <v>4920</v>
      </c>
      <c r="F208" s="4">
        <v>0</v>
      </c>
      <c r="G208" s="4">
        <v>4920</v>
      </c>
      <c r="H208" s="4">
        <v>3583</v>
      </c>
      <c r="I208" s="4">
        <v>0</v>
      </c>
      <c r="J208" s="4">
        <v>0</v>
      </c>
      <c r="K208" s="4">
        <v>3583</v>
      </c>
      <c r="L208" s="4">
        <v>3526.75</v>
      </c>
      <c r="M208" s="4">
        <v>56.25</v>
      </c>
      <c r="N208" s="4">
        <v>-1337</v>
      </c>
    </row>
    <row r="209" spans="1:14" x14ac:dyDescent="0.25">
      <c r="A209" s="2">
        <v>0</v>
      </c>
      <c r="B209" s="2" t="s">
        <v>252</v>
      </c>
      <c r="C209" s="2">
        <v>5490002</v>
      </c>
      <c r="D209" s="2" t="s">
        <v>217</v>
      </c>
      <c r="E209" s="4">
        <v>350</v>
      </c>
      <c r="F209" s="4">
        <v>0</v>
      </c>
      <c r="G209" s="4">
        <v>350</v>
      </c>
      <c r="H209" s="4">
        <v>326.75</v>
      </c>
      <c r="I209" s="4">
        <v>0</v>
      </c>
      <c r="J209" s="4">
        <v>0</v>
      </c>
      <c r="K209" s="4">
        <v>326.75</v>
      </c>
      <c r="L209" s="4">
        <v>326.75</v>
      </c>
      <c r="M209" s="4">
        <v>0</v>
      </c>
      <c r="N209" s="4">
        <v>-23.25</v>
      </c>
    </row>
    <row r="210" spans="1:14" x14ac:dyDescent="0.25">
      <c r="A210" s="2">
        <v>0</v>
      </c>
      <c r="B210" s="2" t="s">
        <v>252</v>
      </c>
      <c r="C210" s="2">
        <v>5500001</v>
      </c>
      <c r="D210" s="2" t="s">
        <v>218</v>
      </c>
      <c r="E210" s="4">
        <v>275000</v>
      </c>
      <c r="F210" s="4">
        <v>0</v>
      </c>
      <c r="G210" s="4">
        <v>275000</v>
      </c>
      <c r="H210" s="4">
        <v>322264.26</v>
      </c>
      <c r="I210" s="4">
        <v>50243.76</v>
      </c>
      <c r="J210" s="4">
        <v>0</v>
      </c>
      <c r="K210" s="4">
        <v>272020.5</v>
      </c>
      <c r="L210" s="4">
        <v>272020.5</v>
      </c>
      <c r="M210" s="4">
        <v>0</v>
      </c>
      <c r="N210" s="4">
        <v>-2979.5</v>
      </c>
    </row>
    <row r="211" spans="1:14" x14ac:dyDescent="0.25">
      <c r="A211" s="2">
        <v>0</v>
      </c>
      <c r="B211" s="2" t="s">
        <v>252</v>
      </c>
      <c r="C211" s="2">
        <v>5500002</v>
      </c>
      <c r="D211" s="2" t="s">
        <v>219</v>
      </c>
      <c r="E211" s="4">
        <v>17833</v>
      </c>
      <c r="F211" s="4">
        <v>0</v>
      </c>
      <c r="G211" s="4">
        <v>17833</v>
      </c>
      <c r="H211" s="4">
        <v>7000</v>
      </c>
      <c r="I211" s="4">
        <v>0</v>
      </c>
      <c r="J211" s="4">
        <v>0</v>
      </c>
      <c r="K211" s="4">
        <v>7000</v>
      </c>
      <c r="L211" s="4">
        <v>6700</v>
      </c>
      <c r="M211" s="4">
        <v>300</v>
      </c>
      <c r="N211" s="4">
        <v>-10833</v>
      </c>
    </row>
    <row r="212" spans="1:14" x14ac:dyDescent="0.25">
      <c r="A212" s="2">
        <v>0</v>
      </c>
      <c r="B212" s="2" t="s">
        <v>252</v>
      </c>
      <c r="C212" s="2">
        <v>5500003</v>
      </c>
      <c r="D212" s="2" t="s">
        <v>220</v>
      </c>
      <c r="E212" s="4">
        <v>3100</v>
      </c>
      <c r="F212" s="4">
        <v>0</v>
      </c>
      <c r="G212" s="4">
        <v>3100</v>
      </c>
      <c r="H212" s="4">
        <v>3114</v>
      </c>
      <c r="I212" s="4">
        <v>0</v>
      </c>
      <c r="J212" s="4">
        <v>0</v>
      </c>
      <c r="K212" s="4">
        <v>3114</v>
      </c>
      <c r="L212" s="4">
        <v>0</v>
      </c>
      <c r="M212" s="4">
        <v>3114</v>
      </c>
      <c r="N212" s="4">
        <v>14</v>
      </c>
    </row>
    <row r="213" spans="1:14" x14ac:dyDescent="0.25">
      <c r="A213" s="2">
        <v>0</v>
      </c>
      <c r="B213" s="2" t="s">
        <v>252</v>
      </c>
      <c r="C213" s="2">
        <v>5500006</v>
      </c>
      <c r="D213" s="2" t="s">
        <v>221</v>
      </c>
      <c r="E213" s="4">
        <v>46000</v>
      </c>
      <c r="F213" s="4">
        <v>0</v>
      </c>
      <c r="G213" s="4">
        <v>46000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-46000</v>
      </c>
    </row>
    <row r="214" spans="1:14" x14ac:dyDescent="0.25">
      <c r="A214" s="2">
        <v>0</v>
      </c>
      <c r="B214" s="2" t="s">
        <v>252</v>
      </c>
      <c r="C214" s="2">
        <v>5500008</v>
      </c>
      <c r="D214" s="2" t="s">
        <v>222</v>
      </c>
      <c r="E214" s="4">
        <v>8500</v>
      </c>
      <c r="F214" s="4">
        <v>0</v>
      </c>
      <c r="G214" s="4">
        <v>8500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-8500</v>
      </c>
    </row>
    <row r="215" spans="1:14" x14ac:dyDescent="0.25">
      <c r="A215" s="2">
        <v>0</v>
      </c>
      <c r="B215" s="2" t="s">
        <v>252</v>
      </c>
      <c r="C215" s="2">
        <v>5520001</v>
      </c>
      <c r="D215" s="2" t="s">
        <v>223</v>
      </c>
      <c r="E215" s="4">
        <v>17000</v>
      </c>
      <c r="F215" s="4">
        <v>0</v>
      </c>
      <c r="G215" s="4">
        <v>17000</v>
      </c>
      <c r="H215" s="4">
        <v>18256.169999999998</v>
      </c>
      <c r="I215" s="4">
        <v>0</v>
      </c>
      <c r="J215" s="4">
        <v>0</v>
      </c>
      <c r="K215" s="4">
        <v>18256.169999999998</v>
      </c>
      <c r="L215" s="4">
        <v>0</v>
      </c>
      <c r="M215" s="4">
        <v>18256.169999999998</v>
      </c>
      <c r="N215" s="4">
        <v>1256.17</v>
      </c>
    </row>
    <row r="216" spans="1:14" x14ac:dyDescent="0.25">
      <c r="A216" s="2">
        <v>0</v>
      </c>
      <c r="B216" s="2" t="s">
        <v>252</v>
      </c>
      <c r="C216" s="2">
        <v>5520002</v>
      </c>
      <c r="D216" s="2" t="s">
        <v>224</v>
      </c>
      <c r="E216" s="4">
        <v>3000</v>
      </c>
      <c r="F216" s="4">
        <v>0</v>
      </c>
      <c r="G216" s="4">
        <v>3000</v>
      </c>
      <c r="H216" s="4">
        <v>3000</v>
      </c>
      <c r="I216" s="4">
        <v>0</v>
      </c>
      <c r="J216" s="4">
        <v>0</v>
      </c>
      <c r="K216" s="4">
        <v>3000</v>
      </c>
      <c r="L216" s="4">
        <v>3000</v>
      </c>
      <c r="M216" s="4">
        <v>0</v>
      </c>
      <c r="N216" s="4">
        <v>0</v>
      </c>
    </row>
    <row r="217" spans="1:14" x14ac:dyDescent="0.25">
      <c r="A217" s="2">
        <v>0</v>
      </c>
      <c r="B217" s="2" t="s">
        <v>252</v>
      </c>
      <c r="C217" s="2">
        <v>5990002</v>
      </c>
      <c r="D217" s="2" t="s">
        <v>225</v>
      </c>
      <c r="E217" s="4">
        <v>4000</v>
      </c>
      <c r="F217" s="4">
        <v>0</v>
      </c>
      <c r="G217" s="4">
        <v>4000</v>
      </c>
      <c r="H217" s="4">
        <v>3182.37</v>
      </c>
      <c r="I217" s="4">
        <v>0</v>
      </c>
      <c r="J217" s="4">
        <v>0</v>
      </c>
      <c r="K217" s="4">
        <v>3182.37</v>
      </c>
      <c r="L217" s="4">
        <v>3182.37</v>
      </c>
      <c r="M217" s="4">
        <v>0</v>
      </c>
      <c r="N217" s="4">
        <v>-817.63</v>
      </c>
    </row>
    <row r="218" spans="1:14" x14ac:dyDescent="0.25">
      <c r="A218" s="2">
        <v>0</v>
      </c>
      <c r="B218" s="2" t="s">
        <v>253</v>
      </c>
      <c r="C218" s="2">
        <v>7508022</v>
      </c>
      <c r="D218" s="2" t="s">
        <v>226</v>
      </c>
      <c r="E218" s="4">
        <v>10000</v>
      </c>
      <c r="F218" s="4">
        <v>6000</v>
      </c>
      <c r="G218" s="4">
        <v>16000</v>
      </c>
      <c r="H218" s="4">
        <v>15867.36</v>
      </c>
      <c r="I218" s="4">
        <v>0</v>
      </c>
      <c r="J218" s="4">
        <v>0</v>
      </c>
      <c r="K218" s="4">
        <v>15867.36</v>
      </c>
      <c r="L218" s="4">
        <v>13000</v>
      </c>
      <c r="M218" s="4">
        <v>2867.36</v>
      </c>
      <c r="N218" s="4">
        <v>-132.63999999999999</v>
      </c>
    </row>
    <row r="219" spans="1:14" x14ac:dyDescent="0.25">
      <c r="A219" s="2">
        <v>0</v>
      </c>
      <c r="B219" s="2" t="s">
        <v>253</v>
      </c>
      <c r="C219" s="2">
        <v>7508032</v>
      </c>
      <c r="D219" s="2" t="s">
        <v>227</v>
      </c>
      <c r="E219" s="4">
        <v>0</v>
      </c>
      <c r="F219" s="4">
        <v>6005.97</v>
      </c>
      <c r="G219" s="4">
        <v>6005.97</v>
      </c>
      <c r="H219" s="4">
        <v>7152.75</v>
      </c>
      <c r="I219" s="4">
        <v>0</v>
      </c>
      <c r="J219" s="4">
        <v>0</v>
      </c>
      <c r="K219" s="4">
        <v>7152.75</v>
      </c>
      <c r="L219" s="4">
        <v>0</v>
      </c>
      <c r="M219" s="4">
        <v>7152.75</v>
      </c>
      <c r="N219" s="4">
        <v>1146.78</v>
      </c>
    </row>
    <row r="220" spans="1:14" x14ac:dyDescent="0.25">
      <c r="A220" s="2">
        <v>0</v>
      </c>
      <c r="B220" s="2" t="s">
        <v>253</v>
      </c>
      <c r="C220" s="2">
        <v>7508035</v>
      </c>
      <c r="D220" s="2" t="s">
        <v>228</v>
      </c>
      <c r="E220" s="4">
        <v>0</v>
      </c>
      <c r="F220" s="4">
        <v>71978.899999999994</v>
      </c>
      <c r="G220" s="4">
        <v>71978.899999999994</v>
      </c>
      <c r="H220" s="4">
        <v>38722.339999999997</v>
      </c>
      <c r="I220" s="4">
        <v>0</v>
      </c>
      <c r="J220" s="4">
        <v>0</v>
      </c>
      <c r="K220" s="4">
        <v>38722.339999999997</v>
      </c>
      <c r="L220" s="4">
        <v>38722.339999999997</v>
      </c>
      <c r="M220" s="4">
        <v>0</v>
      </c>
      <c r="N220" s="4">
        <v>-33256.559999999998</v>
      </c>
    </row>
    <row r="221" spans="1:14" x14ac:dyDescent="0.25">
      <c r="A221" s="2">
        <v>0</v>
      </c>
      <c r="B221" s="2" t="s">
        <v>253</v>
      </c>
      <c r="C221" s="2">
        <v>7508038</v>
      </c>
      <c r="D221" s="2" t="s">
        <v>229</v>
      </c>
      <c r="E221" s="4">
        <v>40000</v>
      </c>
      <c r="F221" s="4">
        <v>0</v>
      </c>
      <c r="G221" s="4">
        <v>40000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-40000</v>
      </c>
    </row>
    <row r="222" spans="1:14" x14ac:dyDescent="0.25">
      <c r="A222" s="2">
        <v>0</v>
      </c>
      <c r="B222" s="2" t="s">
        <v>253</v>
      </c>
      <c r="C222" s="2">
        <v>7508039</v>
      </c>
      <c r="D222" s="2" t="s">
        <v>230</v>
      </c>
      <c r="E222" s="4">
        <v>37500</v>
      </c>
      <c r="F222" s="4">
        <v>0</v>
      </c>
      <c r="G222" s="4">
        <v>37500</v>
      </c>
      <c r="H222" s="4">
        <v>21765.51</v>
      </c>
      <c r="I222" s="4">
        <v>0</v>
      </c>
      <c r="J222" s="4">
        <v>0</v>
      </c>
      <c r="K222" s="4">
        <v>21765.51</v>
      </c>
      <c r="L222" s="4">
        <v>21765.51</v>
      </c>
      <c r="M222" s="4">
        <v>0</v>
      </c>
      <c r="N222" s="4">
        <v>-15734.49</v>
      </c>
    </row>
    <row r="223" spans="1:14" x14ac:dyDescent="0.25">
      <c r="A223" s="2">
        <v>0</v>
      </c>
      <c r="B223" s="2" t="s">
        <v>253</v>
      </c>
      <c r="C223" s="2">
        <v>7508040</v>
      </c>
      <c r="D223" s="2" t="s">
        <v>231</v>
      </c>
      <c r="E223" s="4">
        <v>150000</v>
      </c>
      <c r="F223" s="4">
        <v>0</v>
      </c>
      <c r="G223" s="4">
        <v>150000</v>
      </c>
      <c r="H223" s="4">
        <v>150000</v>
      </c>
      <c r="I223" s="4">
        <v>0</v>
      </c>
      <c r="J223" s="4">
        <v>0</v>
      </c>
      <c r="K223" s="4">
        <v>150000</v>
      </c>
      <c r="L223" s="4">
        <v>150000</v>
      </c>
      <c r="M223" s="4">
        <v>0</v>
      </c>
      <c r="N223" s="4">
        <v>0</v>
      </c>
    </row>
    <row r="224" spans="1:14" x14ac:dyDescent="0.25">
      <c r="A224" s="2">
        <v>0</v>
      </c>
      <c r="B224" s="2" t="s">
        <v>253</v>
      </c>
      <c r="C224" s="2">
        <v>7508041</v>
      </c>
      <c r="D224" s="2" t="s">
        <v>232</v>
      </c>
      <c r="E224" s="4">
        <v>0</v>
      </c>
      <c r="F224" s="4">
        <v>13400</v>
      </c>
      <c r="G224" s="4">
        <v>13400</v>
      </c>
      <c r="H224" s="4">
        <v>18400</v>
      </c>
      <c r="I224" s="4">
        <v>0</v>
      </c>
      <c r="J224" s="4">
        <v>0</v>
      </c>
      <c r="K224" s="4">
        <v>18400</v>
      </c>
      <c r="L224" s="4">
        <v>14720</v>
      </c>
      <c r="M224" s="4">
        <v>3680</v>
      </c>
      <c r="N224" s="4">
        <v>5000</v>
      </c>
    </row>
    <row r="225" spans="1:14" x14ac:dyDescent="0.25">
      <c r="A225" s="2">
        <v>0</v>
      </c>
      <c r="B225" s="2" t="s">
        <v>253</v>
      </c>
      <c r="C225" s="2">
        <v>7508042</v>
      </c>
      <c r="D225" s="2" t="s">
        <v>233</v>
      </c>
      <c r="E225" s="4">
        <v>0</v>
      </c>
      <c r="F225" s="4">
        <v>118634</v>
      </c>
      <c r="G225" s="4">
        <v>118634</v>
      </c>
      <c r="H225" s="4">
        <v>94907.199999999997</v>
      </c>
      <c r="I225" s="4">
        <v>0</v>
      </c>
      <c r="J225" s="4">
        <v>0</v>
      </c>
      <c r="K225" s="4">
        <v>94907.199999999997</v>
      </c>
      <c r="L225" s="4">
        <v>94907.199999999997</v>
      </c>
      <c r="M225" s="4">
        <v>0</v>
      </c>
      <c r="N225" s="4">
        <v>-23726.799999999999</v>
      </c>
    </row>
    <row r="226" spans="1:14" x14ac:dyDescent="0.25">
      <c r="A226" s="2">
        <v>0</v>
      </c>
      <c r="B226" s="2" t="s">
        <v>253</v>
      </c>
      <c r="C226" s="2">
        <v>7510004</v>
      </c>
      <c r="D226" s="2" t="s">
        <v>234</v>
      </c>
      <c r="E226" s="4">
        <v>500000</v>
      </c>
      <c r="F226" s="4">
        <v>159617.18</v>
      </c>
      <c r="G226" s="4">
        <v>659617.18000000005</v>
      </c>
      <c r="H226" s="4">
        <v>373054.66</v>
      </c>
      <c r="I226" s="4">
        <v>0</v>
      </c>
      <c r="J226" s="4">
        <v>0</v>
      </c>
      <c r="K226" s="4">
        <v>373054.66</v>
      </c>
      <c r="L226" s="4">
        <v>236365.56</v>
      </c>
      <c r="M226" s="4">
        <v>136689.1</v>
      </c>
      <c r="N226" s="4">
        <v>-286562.52</v>
      </c>
    </row>
    <row r="227" spans="1:14" x14ac:dyDescent="0.25">
      <c r="A227" s="2">
        <v>0</v>
      </c>
      <c r="B227" s="2" t="s">
        <v>253</v>
      </c>
      <c r="C227" s="2">
        <v>7610057</v>
      </c>
      <c r="D227" s="2" t="s">
        <v>235</v>
      </c>
      <c r="E227" s="4">
        <v>0</v>
      </c>
      <c r="F227" s="4">
        <v>20146.5</v>
      </c>
      <c r="G227" s="4">
        <v>20146.5</v>
      </c>
      <c r="H227" s="4">
        <v>98192.05</v>
      </c>
      <c r="I227" s="4">
        <v>0</v>
      </c>
      <c r="J227" s="4">
        <v>0</v>
      </c>
      <c r="K227" s="4">
        <v>98192.05</v>
      </c>
      <c r="L227" s="4">
        <v>98192.05</v>
      </c>
      <c r="M227" s="4">
        <v>0</v>
      </c>
      <c r="N227" s="4">
        <v>78045.55</v>
      </c>
    </row>
    <row r="228" spans="1:14" x14ac:dyDescent="0.25">
      <c r="A228" s="2">
        <v>0</v>
      </c>
      <c r="B228" s="2" t="s">
        <v>253</v>
      </c>
      <c r="C228" s="2">
        <v>7610072</v>
      </c>
      <c r="D228" s="2" t="s">
        <v>236</v>
      </c>
      <c r="E228" s="4">
        <v>49000</v>
      </c>
      <c r="F228" s="4">
        <v>0</v>
      </c>
      <c r="G228" s="4">
        <v>49000</v>
      </c>
      <c r="H228" s="4">
        <v>48929.63</v>
      </c>
      <c r="I228" s="4">
        <v>0</v>
      </c>
      <c r="J228" s="4">
        <v>0</v>
      </c>
      <c r="K228" s="4">
        <v>48929.63</v>
      </c>
      <c r="L228" s="4">
        <v>0</v>
      </c>
      <c r="M228" s="4">
        <v>48929.63</v>
      </c>
      <c r="N228" s="4">
        <v>-70.37</v>
      </c>
    </row>
    <row r="229" spans="1:14" x14ac:dyDescent="0.25">
      <c r="A229" s="2">
        <v>0</v>
      </c>
      <c r="B229" s="2" t="s">
        <v>253</v>
      </c>
      <c r="C229" s="2">
        <v>7610073</v>
      </c>
      <c r="D229" s="2" t="s">
        <v>237</v>
      </c>
      <c r="E229" s="4">
        <v>31000</v>
      </c>
      <c r="F229" s="4">
        <v>0</v>
      </c>
      <c r="G229" s="4">
        <v>31000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-31000</v>
      </c>
    </row>
    <row r="230" spans="1:14" x14ac:dyDescent="0.25">
      <c r="A230" s="2">
        <v>0</v>
      </c>
      <c r="B230" s="2" t="s">
        <v>253</v>
      </c>
      <c r="C230" s="2">
        <v>7610074</v>
      </c>
      <c r="D230" s="2" t="s">
        <v>238</v>
      </c>
      <c r="E230" s="4">
        <v>0</v>
      </c>
      <c r="F230" s="4">
        <v>0</v>
      </c>
      <c r="G230" s="4">
        <v>0</v>
      </c>
      <c r="H230" s="4">
        <v>1000</v>
      </c>
      <c r="I230" s="4">
        <v>0</v>
      </c>
      <c r="J230" s="4">
        <v>0</v>
      </c>
      <c r="K230" s="4">
        <v>1000</v>
      </c>
      <c r="L230" s="4">
        <v>1000</v>
      </c>
      <c r="M230" s="4">
        <v>0</v>
      </c>
      <c r="N230" s="4">
        <v>1000</v>
      </c>
    </row>
    <row r="231" spans="1:14" x14ac:dyDescent="0.25">
      <c r="A231" s="2">
        <v>0</v>
      </c>
      <c r="B231" s="2" t="s">
        <v>253</v>
      </c>
      <c r="C231" s="2">
        <v>7610075</v>
      </c>
      <c r="D231" s="2" t="s">
        <v>239</v>
      </c>
      <c r="E231" s="4">
        <v>0</v>
      </c>
      <c r="F231" s="4">
        <v>0</v>
      </c>
      <c r="G231" s="4">
        <v>0</v>
      </c>
      <c r="H231" s="4">
        <v>214759.7</v>
      </c>
      <c r="I231" s="4">
        <v>0</v>
      </c>
      <c r="J231" s="4">
        <v>0</v>
      </c>
      <c r="K231" s="4">
        <v>214759.7</v>
      </c>
      <c r="L231" s="4">
        <v>0</v>
      </c>
      <c r="M231" s="4">
        <v>214759.7</v>
      </c>
      <c r="N231" s="4">
        <v>214759.7</v>
      </c>
    </row>
    <row r="232" spans="1:14" x14ac:dyDescent="0.25">
      <c r="A232" s="2">
        <v>0</v>
      </c>
      <c r="B232" s="2" t="s">
        <v>253</v>
      </c>
      <c r="C232" s="2">
        <v>7800000</v>
      </c>
      <c r="D232" s="2" t="s">
        <v>240</v>
      </c>
      <c r="E232" s="4">
        <v>120000</v>
      </c>
      <c r="F232" s="4">
        <v>0</v>
      </c>
      <c r="G232" s="4">
        <v>120000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-120000</v>
      </c>
    </row>
    <row r="233" spans="1:14" x14ac:dyDescent="0.25">
      <c r="A233" s="2">
        <v>0</v>
      </c>
      <c r="B233" s="2" t="s">
        <v>253</v>
      </c>
      <c r="C233" s="2">
        <v>7800007</v>
      </c>
      <c r="D233" s="2" t="s">
        <v>241</v>
      </c>
      <c r="E233" s="4">
        <v>0</v>
      </c>
      <c r="F233" s="4">
        <v>19151.189999999999</v>
      </c>
      <c r="G233" s="4">
        <v>19151.189999999999</v>
      </c>
      <c r="H233" s="4">
        <v>60821.09</v>
      </c>
      <c r="I233" s="4">
        <v>0</v>
      </c>
      <c r="J233" s="4">
        <v>0</v>
      </c>
      <c r="K233" s="4">
        <v>60821.09</v>
      </c>
      <c r="L233" s="4">
        <v>60821.09</v>
      </c>
      <c r="M233" s="4">
        <v>0</v>
      </c>
      <c r="N233" s="4">
        <v>41669.9</v>
      </c>
    </row>
    <row r="234" spans="1:14" x14ac:dyDescent="0.25">
      <c r="A234" s="2">
        <v>0</v>
      </c>
      <c r="B234" s="2" t="s">
        <v>253</v>
      </c>
      <c r="C234" s="2">
        <v>7970003</v>
      </c>
      <c r="D234" s="2" t="s">
        <v>242</v>
      </c>
      <c r="E234" s="4">
        <v>107000</v>
      </c>
      <c r="F234" s="4">
        <v>0</v>
      </c>
      <c r="G234" s="4">
        <v>107000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-107000</v>
      </c>
    </row>
    <row r="235" spans="1:14" x14ac:dyDescent="0.25">
      <c r="A235" s="2">
        <v>0</v>
      </c>
      <c r="B235" s="2" t="s">
        <v>253</v>
      </c>
      <c r="C235" s="2">
        <v>7970004</v>
      </c>
      <c r="D235" s="2" t="s">
        <v>243</v>
      </c>
      <c r="E235" s="4">
        <v>25000</v>
      </c>
      <c r="F235" s="4">
        <v>0</v>
      </c>
      <c r="G235" s="4">
        <v>25000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-25000</v>
      </c>
    </row>
    <row r="236" spans="1:14" x14ac:dyDescent="0.25">
      <c r="A236" s="2">
        <v>0</v>
      </c>
      <c r="B236" s="2" t="s">
        <v>253</v>
      </c>
      <c r="C236" s="2">
        <v>7970005</v>
      </c>
      <c r="D236" s="2" t="s">
        <v>243</v>
      </c>
      <c r="E236" s="4">
        <v>24000</v>
      </c>
      <c r="F236" s="4">
        <v>0</v>
      </c>
      <c r="G236" s="4">
        <v>24000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-24000</v>
      </c>
    </row>
    <row r="237" spans="1:14" x14ac:dyDescent="0.25">
      <c r="A237" s="2">
        <v>0</v>
      </c>
      <c r="B237" s="2" t="s">
        <v>253</v>
      </c>
      <c r="C237" s="2">
        <v>7970006</v>
      </c>
      <c r="D237" s="2" t="s">
        <v>243</v>
      </c>
      <c r="E237" s="4">
        <v>100000</v>
      </c>
      <c r="F237" s="4">
        <v>0</v>
      </c>
      <c r="G237" s="4">
        <v>100000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-100000</v>
      </c>
    </row>
    <row r="238" spans="1:14" x14ac:dyDescent="0.25">
      <c r="A238" s="2">
        <v>0</v>
      </c>
      <c r="B238" s="2" t="s">
        <v>253</v>
      </c>
      <c r="C238" s="2">
        <v>7970007</v>
      </c>
      <c r="D238" s="2" t="s">
        <v>243</v>
      </c>
      <c r="E238" s="4">
        <v>136000</v>
      </c>
      <c r="F238" s="4">
        <v>0</v>
      </c>
      <c r="G238" s="4">
        <v>136000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-136000</v>
      </c>
    </row>
    <row r="239" spans="1:14" x14ac:dyDescent="0.25">
      <c r="A239" s="2">
        <v>0</v>
      </c>
      <c r="B239" s="2" t="s">
        <v>254</v>
      </c>
      <c r="C239" s="2">
        <v>8700000</v>
      </c>
      <c r="D239" s="2" t="s">
        <v>244</v>
      </c>
      <c r="E239" s="4">
        <v>0</v>
      </c>
      <c r="F239" s="4">
        <v>1501531.59</v>
      </c>
      <c r="G239" s="4">
        <v>1501531.59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-1501531.59</v>
      </c>
    </row>
    <row r="240" spans="1:14" x14ac:dyDescent="0.25">
      <c r="A240" s="2">
        <v>0</v>
      </c>
      <c r="B240" s="2" t="s">
        <v>254</v>
      </c>
      <c r="C240" s="2">
        <v>8701000</v>
      </c>
      <c r="D240" s="2" t="s">
        <v>245</v>
      </c>
      <c r="E240" s="4">
        <v>0</v>
      </c>
      <c r="F240" s="4">
        <v>591630.92000000004</v>
      </c>
      <c r="G240" s="4">
        <v>591630.92000000004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-591630.92000000004</v>
      </c>
    </row>
    <row r="241" spans="1:14" x14ac:dyDescent="0.25">
      <c r="A241" s="2">
        <v>0</v>
      </c>
      <c r="B241" s="2" t="s">
        <v>255</v>
      </c>
      <c r="C241" s="2">
        <v>9130011</v>
      </c>
      <c r="D241" s="2" t="s">
        <v>246</v>
      </c>
      <c r="E241" s="4">
        <v>1339500</v>
      </c>
      <c r="F241" s="4">
        <v>330000</v>
      </c>
      <c r="G241" s="4">
        <v>1669500</v>
      </c>
      <c r="H241" s="4">
        <v>508001</v>
      </c>
      <c r="I241" s="4">
        <v>0</v>
      </c>
      <c r="J241" s="4">
        <v>0</v>
      </c>
      <c r="K241" s="4">
        <v>508001</v>
      </c>
      <c r="L241" s="4">
        <v>508001</v>
      </c>
      <c r="M241" s="4">
        <v>0</v>
      </c>
      <c r="N241" s="4">
        <v>-1161499</v>
      </c>
    </row>
  </sheetData>
  <autoFilter ref="A1:N241" xr:uid="{9B38A827-F279-4B89-A34A-CD28E11B62C9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A8A7-73A0-45F4-96CE-13FD7AB951FB}">
  <sheetPr codeName="Hoja2"/>
  <dimension ref="A3:L12"/>
  <sheetViews>
    <sheetView topLeftCell="E1" workbookViewId="0">
      <selection activeCell="L7" sqref="L7"/>
    </sheetView>
  </sheetViews>
  <sheetFormatPr baseColWidth="10" defaultRowHeight="15" x14ac:dyDescent="0.25"/>
  <cols>
    <col min="1" max="1" width="17.5703125" bestFit="1" customWidth="1"/>
    <col min="2" max="2" width="25" style="5" bestFit="1" customWidth="1"/>
    <col min="3" max="3" width="21.7109375" style="5" bestFit="1" customWidth="1"/>
    <col min="4" max="4" width="28.5703125" style="5" bestFit="1" customWidth="1"/>
    <col min="5" max="5" width="24.28515625" style="5" bestFit="1" customWidth="1"/>
    <col min="6" max="6" width="22" style="5" bestFit="1" customWidth="1"/>
    <col min="7" max="7" width="23.7109375" style="5" bestFit="1" customWidth="1"/>
    <col min="8" max="8" width="28.7109375" style="5" bestFit="1" customWidth="1"/>
    <col min="9" max="9" width="23.28515625" style="5" bestFit="1" customWidth="1"/>
    <col min="10" max="10" width="35.85546875" style="5" bestFit="1" customWidth="1"/>
    <col min="11" max="11" width="30.42578125" style="5" bestFit="1" customWidth="1"/>
    <col min="12" max="12" width="11.42578125" style="32"/>
  </cols>
  <sheetData>
    <row r="3" spans="1:12" x14ac:dyDescent="0.25">
      <c r="A3" s="6" t="s">
        <v>256</v>
      </c>
      <c r="B3" s="5" t="s">
        <v>258</v>
      </c>
      <c r="C3" s="5" t="s">
        <v>259</v>
      </c>
      <c r="D3" s="5" t="s">
        <v>260</v>
      </c>
      <c r="E3" s="5" t="s">
        <v>261</v>
      </c>
      <c r="F3" s="5" t="s">
        <v>262</v>
      </c>
      <c r="G3" s="5" t="s">
        <v>263</v>
      </c>
      <c r="H3" s="5" t="s">
        <v>264</v>
      </c>
      <c r="I3" s="5" t="s">
        <v>265</v>
      </c>
      <c r="J3" s="5" t="s">
        <v>266</v>
      </c>
      <c r="K3" s="5" t="s">
        <v>267</v>
      </c>
    </row>
    <row r="4" spans="1:12" x14ac:dyDescent="0.25">
      <c r="A4" s="7" t="s">
        <v>248</v>
      </c>
      <c r="B4" s="5">
        <v>7712400</v>
      </c>
      <c r="C4" s="5">
        <v>0</v>
      </c>
      <c r="D4" s="5">
        <v>7712400</v>
      </c>
      <c r="E4" s="5">
        <v>7913753.6000000006</v>
      </c>
      <c r="F4" s="5">
        <v>57988.36</v>
      </c>
      <c r="G4" s="5">
        <v>17572.400000000001</v>
      </c>
      <c r="H4" s="5">
        <v>7838192.8400000017</v>
      </c>
      <c r="I4" s="5">
        <v>7073546.4900000002</v>
      </c>
      <c r="J4" s="5">
        <v>764646.35</v>
      </c>
      <c r="K4" s="5">
        <v>125792.84</v>
      </c>
      <c r="L4" s="32">
        <f>GETPIVOTDATA("Suma de Drets reconeguts nets",$A$3,"Capitol","1")/GETPIVOTDATA("Suma de Previsions definitives",$A$3,"Capitol","1")</f>
        <v>1.0163104662621236</v>
      </c>
    </row>
    <row r="5" spans="1:12" x14ac:dyDescent="0.25">
      <c r="A5" s="7" t="s">
        <v>249</v>
      </c>
      <c r="B5" s="5">
        <v>450000</v>
      </c>
      <c r="C5" s="5">
        <v>0</v>
      </c>
      <c r="D5" s="5">
        <v>450000</v>
      </c>
      <c r="E5" s="5">
        <v>573835.21</v>
      </c>
      <c r="F5" s="5">
        <v>201993.13</v>
      </c>
      <c r="G5" s="5">
        <v>0</v>
      </c>
      <c r="H5" s="5">
        <v>371842.08</v>
      </c>
      <c r="I5" s="5">
        <v>264382.21999999997</v>
      </c>
      <c r="J5" s="5">
        <v>107459.86</v>
      </c>
      <c r="K5" s="5">
        <v>-78157.919999999998</v>
      </c>
      <c r="L5" s="32">
        <f>GETPIVOTDATA("Suma de Drets reconeguts nets",$A$3,"Capitol","2")/GETPIVOTDATA("Suma de Previsions definitives",$A$3,"Capitol","2")</f>
        <v>0.82631573333333341</v>
      </c>
    </row>
    <row r="6" spans="1:12" x14ac:dyDescent="0.25">
      <c r="A6" s="7" t="s">
        <v>250</v>
      </c>
      <c r="B6" s="5">
        <v>3838627</v>
      </c>
      <c r="C6" s="5">
        <v>0</v>
      </c>
      <c r="D6" s="5">
        <v>3838627</v>
      </c>
      <c r="E6" s="5">
        <v>4293950.8</v>
      </c>
      <c r="F6" s="5">
        <v>40521.400000000009</v>
      </c>
      <c r="G6" s="5">
        <v>87503.76</v>
      </c>
      <c r="H6" s="5">
        <v>4165925.6399999992</v>
      </c>
      <c r="I6" s="5">
        <v>3664413.9499999993</v>
      </c>
      <c r="J6" s="5">
        <v>501511.69</v>
      </c>
      <c r="K6" s="5">
        <v>327298.64000000031</v>
      </c>
      <c r="L6" s="32">
        <f>GETPIVOTDATA("Suma de Drets reconeguts nets",$A$3,"Capitol","3")/GETPIVOTDATA("Suma de Drets reconeguts",$A$3,"Capitol","3")</f>
        <v>0.97018476317893521</v>
      </c>
    </row>
    <row r="7" spans="1:12" x14ac:dyDescent="0.25">
      <c r="A7" s="7" t="s">
        <v>251</v>
      </c>
      <c r="B7" s="5">
        <v>5985715.9800000004</v>
      </c>
      <c r="C7" s="5">
        <v>988903.67</v>
      </c>
      <c r="D7" s="5">
        <v>6974619.6499999985</v>
      </c>
      <c r="E7" s="5">
        <v>6954511.9199999981</v>
      </c>
      <c r="F7" s="5">
        <v>209607.35</v>
      </c>
      <c r="G7" s="5">
        <v>0</v>
      </c>
      <c r="H7" s="5">
        <v>6744904.5699999984</v>
      </c>
      <c r="I7" s="5">
        <v>6405294.8499999978</v>
      </c>
      <c r="J7" s="5">
        <v>339609.72</v>
      </c>
      <c r="K7" s="5">
        <v>-229715.0799999999</v>
      </c>
      <c r="L7" s="32">
        <f>GETPIVOTDATA("Suma de Drets reconeguts nets",$A$3,"Capitol","4")/GETPIVOTDATA("Suma de Drets reconeguts",$A$3,"Capitol","4")</f>
        <v>0.96986023571299029</v>
      </c>
    </row>
    <row r="8" spans="1:12" x14ac:dyDescent="0.25">
      <c r="A8" s="7" t="s">
        <v>252</v>
      </c>
      <c r="B8" s="5">
        <v>388503</v>
      </c>
      <c r="C8" s="5">
        <v>0</v>
      </c>
      <c r="D8" s="5">
        <v>388503</v>
      </c>
      <c r="E8" s="5">
        <v>376181.36</v>
      </c>
      <c r="F8" s="5">
        <v>50243.76</v>
      </c>
      <c r="G8" s="5">
        <v>0</v>
      </c>
      <c r="H8" s="5">
        <v>325937.59999999998</v>
      </c>
      <c r="I8" s="5">
        <v>299389.77999999997</v>
      </c>
      <c r="J8" s="5">
        <v>26547.82</v>
      </c>
      <c r="K8" s="5">
        <v>-62565.4</v>
      </c>
      <c r="L8" s="32">
        <f>GETPIVOTDATA("Suma de Drets reconeguts nets",$A$3,"Capitol","5")/GETPIVOTDATA("Suma de Drets reconeguts",$A$3,"Capitol","5")</f>
        <v>0.86643740136406544</v>
      </c>
    </row>
    <row r="9" spans="1:12" x14ac:dyDescent="0.25">
      <c r="A9" s="7" t="s">
        <v>253</v>
      </c>
      <c r="B9" s="5">
        <v>1329500</v>
      </c>
      <c r="C9" s="5">
        <v>414933.74</v>
      </c>
      <c r="D9" s="5">
        <v>1744433.74</v>
      </c>
      <c r="E9" s="5">
        <v>1143572.29</v>
      </c>
      <c r="F9" s="5">
        <v>0</v>
      </c>
      <c r="G9" s="5">
        <v>0</v>
      </c>
      <c r="H9" s="5">
        <v>1143572.29</v>
      </c>
      <c r="I9" s="5">
        <v>729493.75</v>
      </c>
      <c r="J9" s="5">
        <v>414078.54000000004</v>
      </c>
      <c r="K9" s="5">
        <v>-600861.45000000007</v>
      </c>
      <c r="L9" s="32">
        <f>GETPIVOTDATA("Suma de Drets reconeguts nets",$A$3,"Capitol","7")/GETPIVOTDATA("Suma de Previsions definitives",$A$3,"Capitol","7")</f>
        <v>0.65555501695352447</v>
      </c>
    </row>
    <row r="10" spans="1:12" x14ac:dyDescent="0.25">
      <c r="A10" s="7" t="s">
        <v>254</v>
      </c>
      <c r="B10" s="5">
        <v>0</v>
      </c>
      <c r="C10" s="5">
        <v>2093162.5100000002</v>
      </c>
      <c r="D10" s="5">
        <v>2093162.5100000002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-2093162.5100000002</v>
      </c>
    </row>
    <row r="11" spans="1:12" x14ac:dyDescent="0.25">
      <c r="A11" s="7" t="s">
        <v>255</v>
      </c>
      <c r="B11" s="5">
        <v>1339500</v>
      </c>
      <c r="C11" s="5">
        <v>330000</v>
      </c>
      <c r="D11" s="5">
        <v>1669500</v>
      </c>
      <c r="E11" s="5">
        <v>508001</v>
      </c>
      <c r="F11" s="5">
        <v>0</v>
      </c>
      <c r="G11" s="5">
        <v>0</v>
      </c>
      <c r="H11" s="5">
        <v>508001</v>
      </c>
      <c r="I11" s="5">
        <v>508001</v>
      </c>
      <c r="J11" s="5">
        <v>0</v>
      </c>
      <c r="K11" s="5">
        <v>-1161499</v>
      </c>
      <c r="L11" s="32">
        <f>GETPIVOTDATA("Suma de Drets reconeguts nets",$A$3,"Capitol","9")/GETPIVOTDATA("Suma de Previsions definitives",$A$3,"Capitol","9")</f>
        <v>0.30428331835879008</v>
      </c>
    </row>
    <row r="12" spans="1:12" x14ac:dyDescent="0.25">
      <c r="A12" s="7" t="s">
        <v>257</v>
      </c>
      <c r="B12" s="5">
        <v>21044245.98</v>
      </c>
      <c r="C12" s="5">
        <v>3826999.9200000004</v>
      </c>
      <c r="D12" s="5">
        <v>24871245.899999999</v>
      </c>
      <c r="E12" s="5">
        <v>21763806.179999996</v>
      </c>
      <c r="F12" s="5">
        <v>560354</v>
      </c>
      <c r="G12" s="5">
        <v>105076.16</v>
      </c>
      <c r="H12" s="5">
        <v>21098376.02</v>
      </c>
      <c r="I12" s="5">
        <v>18944522.039999999</v>
      </c>
      <c r="J12" s="5">
        <v>2153853.98</v>
      </c>
      <c r="K12" s="5">
        <v>-3772869.88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5BD4-5B3C-4741-801F-798CF0060D81}">
  <sheetPr codeName="Hoja3"/>
  <dimension ref="A1:B29"/>
  <sheetViews>
    <sheetView topLeftCell="A10" workbookViewId="0">
      <selection activeCell="A29" sqref="A29"/>
    </sheetView>
  </sheetViews>
  <sheetFormatPr baseColWidth="10" defaultRowHeight="15" x14ac:dyDescent="0.25"/>
  <cols>
    <col min="1" max="1" width="20.140625" bestFit="1" customWidth="1"/>
    <col min="2" max="2" width="11.7109375" bestFit="1" customWidth="1"/>
  </cols>
  <sheetData>
    <row r="1" spans="1:2" x14ac:dyDescent="0.25">
      <c r="A1" t="s">
        <v>299</v>
      </c>
    </row>
    <row r="4" spans="1:2" x14ac:dyDescent="0.25">
      <c r="A4" s="9" t="s">
        <v>285</v>
      </c>
      <c r="B4" s="9" t="s">
        <v>286</v>
      </c>
    </row>
    <row r="5" spans="1:2" x14ac:dyDescent="0.25">
      <c r="A5" s="9" t="s">
        <v>287</v>
      </c>
      <c r="B5" s="11"/>
    </row>
    <row r="6" spans="1:2" x14ac:dyDescent="0.25">
      <c r="A6" s="9" t="s">
        <v>288</v>
      </c>
      <c r="B6" s="11"/>
    </row>
    <row r="7" spans="1:2" x14ac:dyDescent="0.25">
      <c r="A7" s="9" t="s">
        <v>289</v>
      </c>
      <c r="B7" s="11">
        <f>276872.76</f>
        <v>276872.76</v>
      </c>
    </row>
    <row r="8" spans="1:2" x14ac:dyDescent="0.25">
      <c r="A8" s="9" t="s">
        <v>290</v>
      </c>
      <c r="B8" s="11">
        <v>920350</v>
      </c>
    </row>
    <row r="9" spans="1:2" x14ac:dyDescent="0.25">
      <c r="A9" s="9" t="s">
        <v>291</v>
      </c>
      <c r="B9" s="11"/>
    </row>
    <row r="10" spans="1:2" x14ac:dyDescent="0.25">
      <c r="A10" s="9" t="s">
        <v>292</v>
      </c>
      <c r="B10" s="11"/>
    </row>
    <row r="11" spans="1:2" x14ac:dyDescent="0.25">
      <c r="A11" s="9" t="s">
        <v>293</v>
      </c>
      <c r="B11" s="11"/>
    </row>
    <row r="12" spans="1:2" x14ac:dyDescent="0.25">
      <c r="A12" s="9" t="s">
        <v>294</v>
      </c>
      <c r="B12" s="11"/>
    </row>
    <row r="13" spans="1:2" x14ac:dyDescent="0.25">
      <c r="A13" s="9"/>
      <c r="B13" s="11">
        <f>SUM(B5:B12)</f>
        <v>1197222.76</v>
      </c>
    </row>
    <row r="14" spans="1:2" x14ac:dyDescent="0.25">
      <c r="B14" s="12"/>
    </row>
    <row r="15" spans="1:2" x14ac:dyDescent="0.25">
      <c r="A15" s="13" t="s">
        <v>295</v>
      </c>
      <c r="B15" s="9" t="s">
        <v>296</v>
      </c>
    </row>
    <row r="16" spans="1:2" x14ac:dyDescent="0.25">
      <c r="A16" s="9" t="s">
        <v>287</v>
      </c>
      <c r="B16" s="11">
        <v>429706.15</v>
      </c>
    </row>
    <row r="17" spans="1:2" x14ac:dyDescent="0.25">
      <c r="A17" s="9" t="s">
        <v>288</v>
      </c>
      <c r="B17" s="11">
        <f>650235.43+165117.14</f>
        <v>815352.57000000007</v>
      </c>
    </row>
    <row r="18" spans="1:2" x14ac:dyDescent="0.25">
      <c r="A18" s="9" t="s">
        <v>289</v>
      </c>
      <c r="B18" s="11">
        <v>3280.69</v>
      </c>
    </row>
    <row r="19" spans="1:2" x14ac:dyDescent="0.25">
      <c r="A19" s="9" t="s">
        <v>290</v>
      </c>
      <c r="B19" s="11"/>
    </row>
    <row r="20" spans="1:2" x14ac:dyDescent="0.25">
      <c r="A20" s="9" t="s">
        <v>292</v>
      </c>
      <c r="B20" s="11"/>
    </row>
    <row r="21" spans="1:2" x14ac:dyDescent="0.25">
      <c r="A21" s="9" t="s">
        <v>293</v>
      </c>
      <c r="B21" s="11"/>
    </row>
    <row r="22" spans="1:2" x14ac:dyDescent="0.25">
      <c r="A22" s="9" t="s">
        <v>294</v>
      </c>
      <c r="B22" s="11"/>
    </row>
    <row r="23" spans="1:2" x14ac:dyDescent="0.25">
      <c r="A23" s="9"/>
      <c r="B23" s="11">
        <f>SUM(B16:B22)</f>
        <v>1248339.4100000001</v>
      </c>
    </row>
    <row r="26" spans="1:2" x14ac:dyDescent="0.25">
      <c r="A26" t="s">
        <v>300</v>
      </c>
      <c r="B26" s="5">
        <f>B13-B23</f>
        <v>-51116.65000000014</v>
      </c>
    </row>
    <row r="27" spans="1:2" x14ac:dyDescent="0.25">
      <c r="A27" t="s">
        <v>301</v>
      </c>
      <c r="B27" s="5">
        <v>-53630.31</v>
      </c>
    </row>
    <row r="28" spans="1:2" x14ac:dyDescent="0.25">
      <c r="A28" t="s">
        <v>302</v>
      </c>
      <c r="B28" t="s">
        <v>303</v>
      </c>
    </row>
    <row r="29" spans="1:2" x14ac:dyDescent="0.25">
      <c r="A29" t="s">
        <v>304</v>
      </c>
      <c r="B29" s="21">
        <f>B27-B26</f>
        <v>-2513.659999999858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00EE-B26E-4FC8-A8FF-093791558EDD}">
  <sheetPr codeName="Hoja4"/>
  <dimension ref="A1:B22"/>
  <sheetViews>
    <sheetView workbookViewId="0">
      <selection activeCell="F14" sqref="F14"/>
    </sheetView>
  </sheetViews>
  <sheetFormatPr baseColWidth="10" defaultRowHeight="15" x14ac:dyDescent="0.25"/>
  <cols>
    <col min="1" max="1" width="10.85546875" bestFit="1" customWidth="1"/>
  </cols>
  <sheetData>
    <row r="1" spans="1:2" x14ac:dyDescent="0.25">
      <c r="A1" t="s">
        <v>284</v>
      </c>
    </row>
    <row r="3" spans="1:2" x14ac:dyDescent="0.25">
      <c r="A3" s="9" t="s">
        <v>285</v>
      </c>
      <c r="B3" s="9" t="s">
        <v>286</v>
      </c>
    </row>
    <row r="4" spans="1:2" x14ac:dyDescent="0.25">
      <c r="A4" s="9" t="s">
        <v>287</v>
      </c>
      <c r="B4" s="11"/>
    </row>
    <row r="5" spans="1:2" x14ac:dyDescent="0.25">
      <c r="A5" s="9" t="s">
        <v>288</v>
      </c>
      <c r="B5" s="11"/>
    </row>
    <row r="6" spans="1:2" x14ac:dyDescent="0.25">
      <c r="A6" s="9" t="s">
        <v>289</v>
      </c>
      <c r="B6" s="11">
        <v>0</v>
      </c>
    </row>
    <row r="7" spans="1:2" x14ac:dyDescent="0.25">
      <c r="A7" s="9" t="s">
        <v>290</v>
      </c>
      <c r="B7" s="11">
        <v>0</v>
      </c>
    </row>
    <row r="8" spans="1:2" x14ac:dyDescent="0.25">
      <c r="A8" s="9" t="s">
        <v>291</v>
      </c>
      <c r="B8" s="11">
        <v>0</v>
      </c>
    </row>
    <row r="9" spans="1:2" x14ac:dyDescent="0.25">
      <c r="A9" s="9" t="s">
        <v>292</v>
      </c>
      <c r="B9" s="11"/>
    </row>
    <row r="10" spans="1:2" x14ac:dyDescent="0.25">
      <c r="A10" s="9" t="s">
        <v>293</v>
      </c>
      <c r="B10" s="11"/>
    </row>
    <row r="11" spans="1:2" x14ac:dyDescent="0.25">
      <c r="A11" s="9" t="s">
        <v>294</v>
      </c>
      <c r="B11" s="11"/>
    </row>
    <row r="12" spans="1:2" x14ac:dyDescent="0.25">
      <c r="A12" s="9"/>
      <c r="B12" s="11">
        <f>SUM(B4:B11)</f>
        <v>0</v>
      </c>
    </row>
    <row r="13" spans="1:2" x14ac:dyDescent="0.25">
      <c r="B13" s="12"/>
    </row>
    <row r="14" spans="1:2" x14ac:dyDescent="0.25">
      <c r="A14" s="13" t="s">
        <v>295</v>
      </c>
      <c r="B14" s="9" t="s">
        <v>296</v>
      </c>
    </row>
    <row r="15" spans="1:2" x14ac:dyDescent="0.25">
      <c r="A15" s="9" t="s">
        <v>287</v>
      </c>
      <c r="B15" s="11">
        <v>0</v>
      </c>
    </row>
    <row r="16" spans="1:2" x14ac:dyDescent="0.25">
      <c r="A16" s="9" t="s">
        <v>288</v>
      </c>
      <c r="B16" s="11">
        <v>7449.68</v>
      </c>
    </row>
    <row r="17" spans="1:2" x14ac:dyDescent="0.25">
      <c r="A17" s="9" t="s">
        <v>289</v>
      </c>
      <c r="B17" s="11">
        <v>120</v>
      </c>
    </row>
    <row r="18" spans="1:2" x14ac:dyDescent="0.25">
      <c r="A18" s="9" t="s">
        <v>290</v>
      </c>
      <c r="B18" s="11"/>
    </row>
    <row r="19" spans="1:2" x14ac:dyDescent="0.25">
      <c r="A19" s="9" t="s">
        <v>292</v>
      </c>
      <c r="B19" s="11">
        <v>0</v>
      </c>
    </row>
    <row r="20" spans="1:2" x14ac:dyDescent="0.25">
      <c r="A20" s="9" t="s">
        <v>293</v>
      </c>
      <c r="B20" s="11"/>
    </row>
    <row r="21" spans="1:2" x14ac:dyDescent="0.25">
      <c r="A21" s="9" t="s">
        <v>294</v>
      </c>
      <c r="B21" s="11"/>
    </row>
    <row r="22" spans="1:2" x14ac:dyDescent="0.25">
      <c r="A22" s="9"/>
      <c r="B22" s="14">
        <f>SUM(B15:B21)</f>
        <v>7569.68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2189-E108-445D-B7FB-8E10261FBE8A}">
  <sheetPr codeName="Hoja5"/>
  <dimension ref="A1:F16"/>
  <sheetViews>
    <sheetView workbookViewId="0">
      <selection activeCell="F4" sqref="F4:F10"/>
    </sheetView>
  </sheetViews>
  <sheetFormatPr baseColWidth="10" defaultRowHeight="15" x14ac:dyDescent="0.25"/>
  <cols>
    <col min="1" max="1" width="34" bestFit="1" customWidth="1"/>
    <col min="2" max="2" width="13.140625" bestFit="1" customWidth="1"/>
    <col min="3" max="3" width="11.7109375" bestFit="1" customWidth="1"/>
    <col min="5" max="5" width="25.42578125" bestFit="1" customWidth="1"/>
    <col min="6" max="6" width="18.5703125" bestFit="1" customWidth="1"/>
  </cols>
  <sheetData>
    <row r="1" spans="1:6" x14ac:dyDescent="0.25">
      <c r="A1" s="8" t="s">
        <v>268</v>
      </c>
    </row>
    <row r="2" spans="1:6" x14ac:dyDescent="0.25">
      <c r="A2" s="8"/>
    </row>
    <row r="3" spans="1:6" x14ac:dyDescent="0.25">
      <c r="A3" s="9"/>
      <c r="B3" s="9" t="s">
        <v>269</v>
      </c>
      <c r="C3" s="9" t="s">
        <v>270</v>
      </c>
      <c r="D3" s="9" t="s">
        <v>271</v>
      </c>
      <c r="E3" s="9" t="s">
        <v>272</v>
      </c>
      <c r="F3" s="9" t="s">
        <v>273</v>
      </c>
    </row>
    <row r="4" spans="1:6" x14ac:dyDescent="0.25">
      <c r="A4" s="10" t="s">
        <v>274</v>
      </c>
      <c r="B4" s="11">
        <f>GETPIVOTDATA("Suma de Drets reconeguts nets",'CAPITOLS AJUNTAMENT'!$A$3,"Capitol","1")</f>
        <v>7838192.8400000017</v>
      </c>
      <c r="C4" s="11"/>
      <c r="D4" s="11">
        <v>0</v>
      </c>
      <c r="E4" s="11"/>
      <c r="F4" s="11">
        <f>B4+C4+D4-E4</f>
        <v>7838192.8400000017</v>
      </c>
    </row>
    <row r="5" spans="1:6" x14ac:dyDescent="0.25">
      <c r="A5" s="10" t="s">
        <v>275</v>
      </c>
      <c r="B5" s="11">
        <f>GETPIVOTDATA("Suma de Drets reconeguts nets",'CAPITOLS AJUNTAMENT'!$A$3,"Capitol","2")</f>
        <v>371842.08</v>
      </c>
      <c r="C5" s="11"/>
      <c r="D5" s="11">
        <v>0</v>
      </c>
      <c r="E5" s="11"/>
      <c r="F5" s="11">
        <f t="shared" ref="F5:F12" si="0">B5+C5+D5-E5</f>
        <v>371842.08</v>
      </c>
    </row>
    <row r="6" spans="1:6" x14ac:dyDescent="0.25">
      <c r="A6" s="10" t="s">
        <v>276</v>
      </c>
      <c r="B6" s="11">
        <f>GETPIVOTDATA("Suma de Drets reconeguts nets",'CAPITOLS AJUNTAMENT'!$A$3,"Capitol","3")</f>
        <v>4165925.6399999992</v>
      </c>
      <c r="C6" s="11">
        <f>EPEL!B7</f>
        <v>276872.76</v>
      </c>
      <c r="D6" s="11">
        <v>0</v>
      </c>
      <c r="E6" s="11"/>
      <c r="F6" s="11">
        <f t="shared" si="0"/>
        <v>4442798.3999999994</v>
      </c>
    </row>
    <row r="7" spans="1:6" x14ac:dyDescent="0.25">
      <c r="A7" s="10" t="s">
        <v>277</v>
      </c>
      <c r="B7" s="11">
        <f>GETPIVOTDATA("Suma de Drets reconeguts nets",'CAPITOLS AJUNTAMENT'!$A$3,"Capitol","4")</f>
        <v>6744904.5699999984</v>
      </c>
      <c r="C7" s="11">
        <f>EPEL!B8</f>
        <v>920350</v>
      </c>
      <c r="D7" s="11">
        <v>0</v>
      </c>
      <c r="E7" s="11">
        <v>216000</v>
      </c>
      <c r="F7" s="11">
        <f>B7+C7+D7-E7</f>
        <v>7449254.5699999984</v>
      </c>
    </row>
    <row r="8" spans="1:6" x14ac:dyDescent="0.25">
      <c r="A8" s="10" t="s">
        <v>278</v>
      </c>
      <c r="B8" s="11">
        <f>GETPIVOTDATA("Suma de Drets reconeguts nets",'CAPITOLS AJUNTAMENT'!$A$3,"Capitol","5")</f>
        <v>325937.59999999998</v>
      </c>
      <c r="C8" s="11"/>
      <c r="D8" s="11">
        <v>0</v>
      </c>
      <c r="E8" s="11"/>
      <c r="F8" s="11">
        <f t="shared" si="0"/>
        <v>325937.59999999998</v>
      </c>
    </row>
    <row r="9" spans="1:6" x14ac:dyDescent="0.25">
      <c r="A9" s="10" t="s">
        <v>279</v>
      </c>
      <c r="B9" s="11">
        <v>0</v>
      </c>
      <c r="C9" s="11"/>
      <c r="D9" s="11">
        <v>0</v>
      </c>
      <c r="E9" s="11"/>
      <c r="F9" s="11">
        <f t="shared" si="0"/>
        <v>0</v>
      </c>
    </row>
    <row r="10" spans="1:6" x14ac:dyDescent="0.25">
      <c r="A10" s="10" t="s">
        <v>280</v>
      </c>
      <c r="B10" s="11">
        <f>GETPIVOTDATA("Suma de Drets reconeguts nets",'CAPITOLS AJUNTAMENT'!$A$3,"Capitol","7")</f>
        <v>1143572.29</v>
      </c>
      <c r="C10" s="11"/>
      <c r="D10" s="11">
        <v>0</v>
      </c>
      <c r="E10" s="11"/>
      <c r="F10" s="11">
        <f t="shared" si="0"/>
        <v>1143572.29</v>
      </c>
    </row>
    <row r="11" spans="1:6" x14ac:dyDescent="0.25">
      <c r="A11" s="10" t="s">
        <v>281</v>
      </c>
      <c r="B11" s="11">
        <v>0</v>
      </c>
      <c r="C11" s="11"/>
      <c r="D11" s="11">
        <v>0</v>
      </c>
      <c r="E11" s="11"/>
      <c r="F11" s="11">
        <f t="shared" si="0"/>
        <v>0</v>
      </c>
    </row>
    <row r="12" spans="1:6" x14ac:dyDescent="0.25">
      <c r="A12" s="10" t="s">
        <v>282</v>
      </c>
      <c r="B12" s="11">
        <f>GETPIVOTDATA("Suma de Drets reconeguts nets",'CAPITOLS AJUNTAMENT'!$A$3,"Capitol","9")</f>
        <v>508001</v>
      </c>
      <c r="C12" s="11"/>
      <c r="D12" s="11">
        <v>0</v>
      </c>
      <c r="E12" s="11"/>
      <c r="F12" s="11">
        <f t="shared" si="0"/>
        <v>508001</v>
      </c>
    </row>
    <row r="13" spans="1:6" x14ac:dyDescent="0.25">
      <c r="A13" s="9"/>
      <c r="B13" s="11">
        <f>SUM(B4:B12)</f>
        <v>21098376.02</v>
      </c>
      <c r="C13" s="11">
        <f>SUM(C4:C12)</f>
        <v>1197222.76</v>
      </c>
      <c r="D13" s="11">
        <f>SUM(D4:D12)</f>
        <v>0</v>
      </c>
      <c r="E13" s="11">
        <f>SUM(E4:E12)</f>
        <v>216000</v>
      </c>
      <c r="F13" s="11">
        <f>SUM(F4:F12)</f>
        <v>22079598.780000001</v>
      </c>
    </row>
    <row r="14" spans="1:6" x14ac:dyDescent="0.25">
      <c r="F14" s="12"/>
    </row>
    <row r="15" spans="1:6" x14ac:dyDescent="0.25">
      <c r="E15" s="12"/>
    </row>
    <row r="16" spans="1:6" x14ac:dyDescent="0.25">
      <c r="A16" t="s">
        <v>283</v>
      </c>
      <c r="B16" s="12">
        <f>F4+F5+F6+F7+F8</f>
        <v>20428025.490000002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ANALISIS DESVIACIONS</vt:lpstr>
      <vt:lpstr>LIQ.INGRESSOS CORRENT</vt:lpstr>
      <vt:lpstr>CAPITOLS AJUNTAMENT</vt:lpstr>
      <vt:lpstr>EPEL</vt:lpstr>
      <vt:lpstr>SUMTA</vt:lpstr>
      <vt:lpstr>CONSOLIDAT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Martínez Carreira</dc:creator>
  <cp:lastModifiedBy>Immaculada Balagué Brichs</cp:lastModifiedBy>
  <dcterms:created xsi:type="dcterms:W3CDTF">2024-03-11T12:43:39Z</dcterms:created>
  <dcterms:modified xsi:type="dcterms:W3CDTF">2024-03-21T13:21:27Z</dcterms:modified>
</cp:coreProperties>
</file>