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jtarrega-my.sharepoint.com/personal/lmontanya_tarrega_cat/Documents/Escriptori/"/>
    </mc:Choice>
  </mc:AlternateContent>
  <xr:revisionPtr revIDLastSave="0" documentId="8_{32702B33-D12E-4D15-8121-B6B9492CCCFD}" xr6:coauthVersionLast="47" xr6:coauthVersionMax="47" xr10:uidLastSave="{00000000-0000-0000-0000-000000000000}"/>
  <bookViews>
    <workbookView xWindow="-120" yWindow="-120" windowWidth="25440" windowHeight="15540" activeTab="3" xr2:uid="{00000000-000D-0000-FFFF-FFFF00000000}"/>
  </bookViews>
  <sheets>
    <sheet name="INGRESSOS" sheetId="3" r:id="rId1"/>
    <sheet name="DESPESES" sheetId="1" r:id="rId2"/>
    <sheet name="ANNEX INVERSIONS" sheetId="8" r:id="rId3"/>
    <sheet name="CONSOLIDAT" sheetId="14" r:id="rId4"/>
    <sheet name="RATI DEUTE VIU" sheetId="15" r:id="rId5"/>
    <sheet name="ESTALVI NET" sheetId="17" r:id="rId6"/>
    <sheet name="CLASSIF INGRESSOS" sheetId="6" r:id="rId7"/>
    <sheet name="CLASSIF DESPESES" sheetId="5" r:id="rId8"/>
    <sheet name="OFICINES" sheetId="4" r:id="rId9"/>
    <sheet name="partides cgap" sheetId="22" r:id="rId10"/>
    <sheet name="A I D FUTURES" sheetId="24" r:id="rId11"/>
  </sheets>
  <definedNames>
    <definedName name="_xlnm._FilterDatabase" localSheetId="10" hidden="1">'A I D FUTURES'!$A$1:$C$258</definedName>
    <definedName name="_xlnm._FilterDatabase" localSheetId="2" hidden="1">'ANNEX INVERSIONS'!$A$3:$Z$58</definedName>
    <definedName name="_xlnm._FilterDatabase" localSheetId="1" hidden="1">DESPESES!$A$2:$L$1527</definedName>
    <definedName name="_xlnm._FilterDatabase" localSheetId="0" hidden="1">INGRESSOS!$A$2:$G$181</definedName>
  </definedNames>
  <calcPr calcId="191029"/>
  <pivotCaches>
    <pivotCache cacheId="0" r:id="rId12"/>
    <pivotCache cacheId="1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" l="1"/>
  <c r="B30" i="14" s="1"/>
  <c r="B29" i="14"/>
  <c r="B31" i="14" l="1"/>
  <c r="W568" i="24"/>
  <c r="Z567" i="24"/>
  <c r="E567" i="24"/>
  <c r="Z566" i="24"/>
  <c r="E566" i="24"/>
  <c r="Z565" i="24"/>
  <c r="E565" i="24"/>
  <c r="Z564" i="24"/>
  <c r="E564" i="24"/>
  <c r="Z563" i="24"/>
  <c r="E563" i="24"/>
  <c r="Z562" i="24"/>
  <c r="E562" i="24"/>
  <c r="Z561" i="24"/>
  <c r="E561" i="24"/>
  <c r="Z560" i="24"/>
  <c r="E560" i="24"/>
  <c r="Z559" i="24"/>
  <c r="E559" i="24"/>
  <c r="Z558" i="24"/>
  <c r="E558" i="24"/>
  <c r="Z557" i="24"/>
  <c r="E557" i="24"/>
  <c r="Z556" i="24"/>
  <c r="E556" i="24"/>
  <c r="Z555" i="24"/>
  <c r="E555" i="24"/>
  <c r="Z554" i="24"/>
  <c r="E554" i="24"/>
  <c r="Z553" i="24"/>
  <c r="E553" i="24"/>
  <c r="Z552" i="24"/>
  <c r="E552" i="24"/>
  <c r="Z551" i="24"/>
  <c r="E551" i="24"/>
  <c r="Z550" i="24"/>
  <c r="E550" i="24"/>
  <c r="Z549" i="24"/>
  <c r="E549" i="24"/>
  <c r="Z548" i="24"/>
  <c r="E548" i="24"/>
  <c r="Z547" i="24"/>
  <c r="E547" i="24"/>
  <c r="Z546" i="24"/>
  <c r="E546" i="24"/>
  <c r="Z545" i="24"/>
  <c r="E545" i="24"/>
  <c r="Z544" i="24"/>
  <c r="E544" i="24"/>
  <c r="Z543" i="24"/>
  <c r="E543" i="24"/>
  <c r="Z542" i="24"/>
  <c r="E542" i="24"/>
  <c r="Z541" i="24"/>
  <c r="E541" i="24"/>
  <c r="Z540" i="24"/>
  <c r="E540" i="24"/>
  <c r="Z539" i="24"/>
  <c r="E539" i="24"/>
  <c r="Z538" i="24"/>
  <c r="E538" i="24"/>
  <c r="Z537" i="24"/>
  <c r="E537" i="24"/>
  <c r="Z536" i="24"/>
  <c r="E536" i="24"/>
  <c r="Z535" i="24"/>
  <c r="E535" i="24"/>
  <c r="Z534" i="24"/>
  <c r="E534" i="24"/>
  <c r="Z533" i="24"/>
  <c r="E533" i="24"/>
  <c r="Z532" i="24"/>
  <c r="E532" i="24"/>
  <c r="Z531" i="24"/>
  <c r="E531" i="24"/>
  <c r="Z530" i="24"/>
  <c r="E530" i="24"/>
  <c r="Z529" i="24"/>
  <c r="E529" i="24"/>
  <c r="Z528" i="24"/>
  <c r="E528" i="24"/>
  <c r="Z527" i="24"/>
  <c r="E527" i="24"/>
  <c r="Z526" i="24"/>
  <c r="E526" i="24"/>
  <c r="Z525" i="24"/>
  <c r="E525" i="24"/>
  <c r="Z524" i="24"/>
  <c r="E524" i="24"/>
  <c r="Z523" i="24"/>
  <c r="E523" i="24"/>
  <c r="Z522" i="24"/>
  <c r="E522" i="24"/>
  <c r="Z521" i="24"/>
  <c r="E521" i="24"/>
  <c r="Z520" i="24"/>
  <c r="E520" i="24"/>
  <c r="Z519" i="24"/>
  <c r="E519" i="24"/>
  <c r="Z518" i="24"/>
  <c r="E518" i="24"/>
  <c r="Z517" i="24"/>
  <c r="E517" i="24"/>
  <c r="Z516" i="24"/>
  <c r="E516" i="24"/>
  <c r="Z515" i="24"/>
  <c r="E515" i="24"/>
  <c r="Z514" i="24"/>
  <c r="E514" i="24"/>
  <c r="Z513" i="24"/>
  <c r="E513" i="24"/>
  <c r="Z512" i="24"/>
  <c r="E512" i="24"/>
  <c r="Z511" i="24"/>
  <c r="E511" i="24"/>
  <c r="Z510" i="24"/>
  <c r="E510" i="24"/>
  <c r="Z509" i="24"/>
  <c r="E509" i="24"/>
  <c r="Z508" i="24"/>
  <c r="E508" i="24"/>
  <c r="Z507" i="24"/>
  <c r="E507" i="24"/>
  <c r="Z506" i="24"/>
  <c r="E506" i="24"/>
  <c r="Z505" i="24"/>
  <c r="E505" i="24"/>
  <c r="Z504" i="24"/>
  <c r="E504" i="24"/>
  <c r="Z503" i="24"/>
  <c r="E503" i="24"/>
  <c r="Z502" i="24"/>
  <c r="E502" i="24"/>
  <c r="Z501" i="24"/>
  <c r="E501" i="24"/>
  <c r="Z500" i="24"/>
  <c r="E500" i="24"/>
  <c r="Z499" i="24"/>
  <c r="E499" i="24"/>
  <c r="Z498" i="24"/>
  <c r="E498" i="24"/>
  <c r="Z497" i="24"/>
  <c r="E497" i="24"/>
  <c r="Z496" i="24"/>
  <c r="E496" i="24"/>
  <c r="Z495" i="24"/>
  <c r="E495" i="24"/>
  <c r="Z494" i="24"/>
  <c r="E494" i="24"/>
  <c r="Z493" i="24"/>
  <c r="E493" i="24"/>
  <c r="Z492" i="24"/>
  <c r="E492" i="24"/>
  <c r="Z491" i="24"/>
  <c r="E491" i="24"/>
  <c r="Z490" i="24"/>
  <c r="E490" i="24"/>
  <c r="Z489" i="24"/>
  <c r="E489" i="24"/>
  <c r="Z488" i="24"/>
  <c r="E488" i="24"/>
  <c r="Z487" i="24"/>
  <c r="E487" i="24"/>
  <c r="Z486" i="24"/>
  <c r="E486" i="24"/>
  <c r="Z485" i="24"/>
  <c r="E485" i="24"/>
  <c r="Z484" i="24"/>
  <c r="E484" i="24"/>
  <c r="Z483" i="24"/>
  <c r="E483" i="24"/>
  <c r="Z482" i="24"/>
  <c r="E482" i="24"/>
  <c r="Z481" i="24"/>
  <c r="E481" i="24"/>
  <c r="Z480" i="24"/>
  <c r="E480" i="24"/>
  <c r="Z479" i="24"/>
  <c r="E479" i="24"/>
  <c r="Z478" i="24"/>
  <c r="E478" i="24"/>
  <c r="Z477" i="24"/>
  <c r="E477" i="24"/>
  <c r="Z476" i="24"/>
  <c r="E476" i="24"/>
  <c r="Z475" i="24"/>
  <c r="E475" i="24"/>
  <c r="Z474" i="24"/>
  <c r="E474" i="24"/>
  <c r="Z473" i="24"/>
  <c r="E473" i="24"/>
  <c r="Z472" i="24"/>
  <c r="E472" i="24"/>
  <c r="Z471" i="24"/>
  <c r="E471" i="24"/>
  <c r="Z470" i="24"/>
  <c r="E470" i="24"/>
  <c r="Z469" i="24"/>
  <c r="E469" i="24"/>
  <c r="Z468" i="24"/>
  <c r="E468" i="24"/>
  <c r="Z467" i="24"/>
  <c r="E467" i="24"/>
  <c r="Z466" i="24"/>
  <c r="E466" i="24"/>
  <c r="Z465" i="24"/>
  <c r="E465" i="24"/>
  <c r="Z464" i="24"/>
  <c r="E464" i="24"/>
  <c r="Z463" i="24"/>
  <c r="E463" i="24"/>
  <c r="Z462" i="24"/>
  <c r="E462" i="24"/>
  <c r="Z461" i="24"/>
  <c r="E461" i="24"/>
  <c r="Z460" i="24"/>
  <c r="E460" i="24"/>
  <c r="Z459" i="24"/>
  <c r="E459" i="24"/>
  <c r="Z458" i="24"/>
  <c r="E458" i="24"/>
  <c r="Z457" i="24"/>
  <c r="E457" i="24"/>
  <c r="Z456" i="24"/>
  <c r="E456" i="24"/>
  <c r="Z455" i="24"/>
  <c r="E455" i="24"/>
  <c r="Z454" i="24"/>
  <c r="E454" i="24"/>
  <c r="Z453" i="24"/>
  <c r="E453" i="24"/>
  <c r="Z452" i="24"/>
  <c r="E452" i="24"/>
  <c r="Z451" i="24"/>
  <c r="E451" i="24"/>
  <c r="Z450" i="24"/>
  <c r="E450" i="24"/>
  <c r="Z449" i="24"/>
  <c r="E449" i="24"/>
  <c r="Z448" i="24"/>
  <c r="E448" i="24"/>
  <c r="Z447" i="24"/>
  <c r="E447" i="24"/>
  <c r="Z446" i="24"/>
  <c r="E446" i="24"/>
  <c r="Z445" i="24"/>
  <c r="E445" i="24"/>
  <c r="Z444" i="24"/>
  <c r="E444" i="24"/>
  <c r="Z443" i="24"/>
  <c r="E443" i="24"/>
  <c r="Z442" i="24"/>
  <c r="E442" i="24"/>
  <c r="Z441" i="24"/>
  <c r="E441" i="24"/>
  <c r="Z440" i="24"/>
  <c r="E440" i="24"/>
  <c r="Z439" i="24"/>
  <c r="E439" i="24"/>
  <c r="Z438" i="24"/>
  <c r="E438" i="24"/>
  <c r="Z437" i="24"/>
  <c r="E437" i="24"/>
  <c r="Z436" i="24"/>
  <c r="E436" i="24"/>
  <c r="Z435" i="24"/>
  <c r="E435" i="24"/>
  <c r="Z434" i="24"/>
  <c r="E434" i="24"/>
  <c r="Z433" i="24"/>
  <c r="E433" i="24"/>
  <c r="Z432" i="24"/>
  <c r="E432" i="24"/>
  <c r="Z431" i="24"/>
  <c r="E431" i="24"/>
  <c r="Z430" i="24"/>
  <c r="E430" i="24"/>
  <c r="Z429" i="24"/>
  <c r="E429" i="24"/>
  <c r="Z428" i="24"/>
  <c r="E428" i="24"/>
  <c r="Z427" i="24"/>
  <c r="E427" i="24"/>
  <c r="Z426" i="24"/>
  <c r="E426" i="24"/>
  <c r="Z425" i="24"/>
  <c r="E425" i="24"/>
  <c r="Z424" i="24"/>
  <c r="E424" i="24"/>
  <c r="Z423" i="24"/>
  <c r="E423" i="24"/>
  <c r="Z422" i="24"/>
  <c r="E422" i="24"/>
  <c r="Z421" i="24"/>
  <c r="E421" i="24"/>
  <c r="Z420" i="24"/>
  <c r="E420" i="24"/>
  <c r="Z419" i="24"/>
  <c r="E419" i="24"/>
  <c r="Z418" i="24"/>
  <c r="E418" i="24"/>
  <c r="Z417" i="24"/>
  <c r="E417" i="24"/>
  <c r="Z416" i="24"/>
  <c r="E416" i="24"/>
  <c r="Z415" i="24"/>
  <c r="E415" i="24"/>
  <c r="Z414" i="24"/>
  <c r="E414" i="24"/>
  <c r="Z413" i="24"/>
  <c r="E413" i="24"/>
  <c r="Z412" i="24"/>
  <c r="E412" i="24"/>
  <c r="Z411" i="24"/>
  <c r="E411" i="24"/>
  <c r="Z410" i="24"/>
  <c r="E410" i="24"/>
  <c r="Z409" i="24"/>
  <c r="E409" i="24"/>
  <c r="Z408" i="24"/>
  <c r="E408" i="24"/>
  <c r="Z407" i="24"/>
  <c r="E407" i="24"/>
  <c r="Z406" i="24"/>
  <c r="E406" i="24"/>
  <c r="Z405" i="24"/>
  <c r="E405" i="24"/>
  <c r="Z404" i="24"/>
  <c r="E404" i="24"/>
  <c r="Z403" i="24"/>
  <c r="E403" i="24"/>
  <c r="Z402" i="24"/>
  <c r="E402" i="24"/>
  <c r="Z401" i="24"/>
  <c r="E401" i="24"/>
  <c r="Z400" i="24"/>
  <c r="E400" i="24"/>
  <c r="Z399" i="24"/>
  <c r="E399" i="24"/>
  <c r="Z398" i="24"/>
  <c r="E398" i="24"/>
  <c r="Z397" i="24"/>
  <c r="E397" i="24"/>
  <c r="Z396" i="24"/>
  <c r="E396" i="24"/>
  <c r="Z395" i="24"/>
  <c r="E395" i="24"/>
  <c r="Z394" i="24"/>
  <c r="E394" i="24"/>
  <c r="Z393" i="24"/>
  <c r="E393" i="24"/>
  <c r="Z392" i="24"/>
  <c r="E392" i="24"/>
  <c r="Z391" i="24"/>
  <c r="E391" i="24"/>
  <c r="Z390" i="24"/>
  <c r="E390" i="24"/>
  <c r="Z389" i="24"/>
  <c r="E389" i="24"/>
  <c r="Z388" i="24"/>
  <c r="E388" i="24"/>
  <c r="Z387" i="24"/>
  <c r="E387" i="24"/>
  <c r="Z386" i="24"/>
  <c r="E386" i="24"/>
  <c r="Z385" i="24"/>
  <c r="E385" i="24"/>
  <c r="Z384" i="24"/>
  <c r="E384" i="24"/>
  <c r="Z383" i="24"/>
  <c r="E383" i="24"/>
  <c r="Z382" i="24"/>
  <c r="E382" i="24"/>
  <c r="Z381" i="24"/>
  <c r="E381" i="24"/>
  <c r="Z380" i="24"/>
  <c r="E380" i="24"/>
  <c r="Z379" i="24"/>
  <c r="E379" i="24"/>
  <c r="Z378" i="24"/>
  <c r="E378" i="24"/>
  <c r="Z377" i="24"/>
  <c r="E377" i="24"/>
  <c r="Z376" i="24"/>
  <c r="E376" i="24"/>
  <c r="Z375" i="24"/>
  <c r="E375" i="24"/>
  <c r="Z374" i="24"/>
  <c r="E374" i="24"/>
  <c r="Z373" i="24"/>
  <c r="E373" i="24"/>
  <c r="Z372" i="24"/>
  <c r="E372" i="24"/>
  <c r="Z371" i="24"/>
  <c r="E371" i="24"/>
  <c r="Z370" i="24"/>
  <c r="E370" i="24"/>
  <c r="Z369" i="24"/>
  <c r="E369" i="24"/>
  <c r="Z368" i="24"/>
  <c r="E368" i="24"/>
  <c r="Z367" i="24"/>
  <c r="E367" i="24"/>
  <c r="Z366" i="24"/>
  <c r="E366" i="24"/>
  <c r="Z365" i="24"/>
  <c r="E365" i="24"/>
  <c r="Z364" i="24"/>
  <c r="E364" i="24"/>
  <c r="Z363" i="24"/>
  <c r="E363" i="24"/>
  <c r="Z362" i="24"/>
  <c r="E362" i="24"/>
  <c r="Z361" i="24"/>
  <c r="E361" i="24"/>
  <c r="Z360" i="24"/>
  <c r="E360" i="24"/>
  <c r="Z359" i="24"/>
  <c r="E359" i="24"/>
  <c r="Z358" i="24"/>
  <c r="E358" i="24"/>
  <c r="Z357" i="24"/>
  <c r="E357" i="24"/>
  <c r="Z356" i="24"/>
  <c r="E356" i="24"/>
  <c r="Z355" i="24"/>
  <c r="E355" i="24"/>
  <c r="Z354" i="24"/>
  <c r="E354" i="24"/>
  <c r="Z353" i="24"/>
  <c r="E353" i="24"/>
  <c r="Z352" i="24"/>
  <c r="E352" i="24"/>
  <c r="Z351" i="24"/>
  <c r="E351" i="24"/>
  <c r="Z350" i="24"/>
  <c r="E350" i="24"/>
  <c r="Z349" i="24"/>
  <c r="E349" i="24"/>
  <c r="Z348" i="24"/>
  <c r="E348" i="24"/>
  <c r="Z347" i="24"/>
  <c r="E347" i="24"/>
  <c r="Z346" i="24"/>
  <c r="E346" i="24"/>
  <c r="Z345" i="24"/>
  <c r="E345" i="24"/>
  <c r="Z344" i="24"/>
  <c r="E344" i="24"/>
  <c r="Z343" i="24"/>
  <c r="E343" i="24"/>
  <c r="Z342" i="24"/>
  <c r="E342" i="24"/>
  <c r="Z341" i="24"/>
  <c r="E341" i="24"/>
  <c r="Z340" i="24"/>
  <c r="E340" i="24"/>
  <c r="Z339" i="24"/>
  <c r="E339" i="24"/>
  <c r="Z338" i="24"/>
  <c r="E338" i="24"/>
  <c r="Z337" i="24"/>
  <c r="E337" i="24"/>
  <c r="Z336" i="24"/>
  <c r="E336" i="24"/>
  <c r="Z335" i="24"/>
  <c r="E335" i="24"/>
  <c r="Z334" i="24"/>
  <c r="E334" i="24"/>
  <c r="Z333" i="24"/>
  <c r="E333" i="24"/>
  <c r="Z332" i="24"/>
  <c r="E332" i="24"/>
  <c r="Z331" i="24"/>
  <c r="E331" i="24"/>
  <c r="Z330" i="24"/>
  <c r="E330" i="24"/>
  <c r="Z329" i="24"/>
  <c r="E329" i="24"/>
  <c r="Z328" i="24"/>
  <c r="E328" i="24"/>
  <c r="Z327" i="24"/>
  <c r="E327" i="24"/>
  <c r="Z326" i="24"/>
  <c r="E326" i="24"/>
  <c r="Z325" i="24"/>
  <c r="E325" i="24"/>
  <c r="Z324" i="24"/>
  <c r="E324" i="24"/>
  <c r="Z323" i="24"/>
  <c r="E323" i="24"/>
  <c r="Z322" i="24"/>
  <c r="E322" i="24"/>
  <c r="Z321" i="24"/>
  <c r="E321" i="24"/>
  <c r="Z320" i="24"/>
  <c r="E320" i="24"/>
  <c r="Z319" i="24"/>
  <c r="E319" i="24"/>
  <c r="Z318" i="24"/>
  <c r="E318" i="24"/>
  <c r="Z317" i="24"/>
  <c r="E317" i="24"/>
  <c r="Z316" i="24"/>
  <c r="E316" i="24"/>
  <c r="Z315" i="24"/>
  <c r="E315" i="24"/>
  <c r="Z314" i="24"/>
  <c r="E314" i="24"/>
  <c r="Z313" i="24"/>
  <c r="E313" i="24"/>
  <c r="Z312" i="24"/>
  <c r="E312" i="24"/>
  <c r="Z311" i="24"/>
  <c r="E311" i="24"/>
  <c r="Z310" i="24"/>
  <c r="E310" i="24"/>
  <c r="Z309" i="24"/>
  <c r="E309" i="24"/>
  <c r="Z308" i="24"/>
  <c r="E308" i="24"/>
  <c r="Z307" i="24"/>
  <c r="E307" i="24"/>
  <c r="Z306" i="24"/>
  <c r="E306" i="24"/>
  <c r="Z305" i="24"/>
  <c r="E305" i="24"/>
  <c r="Z304" i="24"/>
  <c r="E304" i="24"/>
  <c r="Z303" i="24"/>
  <c r="E303" i="24"/>
  <c r="Z302" i="24"/>
  <c r="E302" i="24"/>
  <c r="Z301" i="24"/>
  <c r="E301" i="24"/>
  <c r="Z300" i="24"/>
  <c r="E300" i="24"/>
  <c r="Z299" i="24"/>
  <c r="E299" i="24"/>
  <c r="Z298" i="24"/>
  <c r="E298" i="24"/>
  <c r="Z297" i="24"/>
  <c r="E297" i="24"/>
  <c r="Z296" i="24"/>
  <c r="E296" i="24"/>
  <c r="Z295" i="24"/>
  <c r="E295" i="24"/>
  <c r="Z294" i="24"/>
  <c r="E294" i="24"/>
  <c r="Z293" i="24"/>
  <c r="E293" i="24"/>
  <c r="Z292" i="24"/>
  <c r="E292" i="24"/>
  <c r="Z291" i="24"/>
  <c r="E291" i="24"/>
  <c r="Z290" i="24"/>
  <c r="E290" i="24"/>
  <c r="Z289" i="24"/>
  <c r="E289" i="24"/>
  <c r="Z288" i="24"/>
  <c r="E288" i="24"/>
  <c r="Z287" i="24"/>
  <c r="E287" i="24"/>
  <c r="Z286" i="24"/>
  <c r="E286" i="24"/>
  <c r="Z285" i="24"/>
  <c r="E285" i="24"/>
  <c r="Z284" i="24"/>
  <c r="E284" i="24"/>
  <c r="Z283" i="24"/>
  <c r="E283" i="24"/>
  <c r="Z282" i="24"/>
  <c r="E282" i="24"/>
  <c r="Z281" i="24"/>
  <c r="E281" i="24"/>
  <c r="Z280" i="24"/>
  <c r="E280" i="24"/>
  <c r="Z279" i="24"/>
  <c r="E279" i="24"/>
  <c r="Z278" i="24"/>
  <c r="E278" i="24"/>
  <c r="Z277" i="24"/>
  <c r="E277" i="24"/>
  <c r="Z276" i="24"/>
  <c r="E276" i="24"/>
  <c r="Z275" i="24"/>
  <c r="E275" i="24"/>
  <c r="Z274" i="24"/>
  <c r="E274" i="24"/>
  <c r="Z273" i="24"/>
  <c r="E273" i="24"/>
  <c r="Z272" i="24"/>
  <c r="E272" i="24"/>
  <c r="Z271" i="24"/>
  <c r="E271" i="24"/>
  <c r="Z270" i="24"/>
  <c r="E270" i="24"/>
  <c r="Z269" i="24"/>
  <c r="E269" i="24"/>
  <c r="B258" i="24"/>
  <c r="K1542" i="1"/>
  <c r="L1543" i="1" s="1"/>
  <c r="C36" i="15"/>
  <c r="C22" i="15"/>
  <c r="H24" i="15"/>
  <c r="C27" i="15" s="1"/>
  <c r="C24" i="15"/>
  <c r="C23" i="15"/>
  <c r="C21" i="15"/>
  <c r="C20" i="15"/>
  <c r="C19" i="15"/>
  <c r="E15" i="15"/>
  <c r="D15" i="15"/>
  <c r="C15" i="15"/>
  <c r="B15" i="15"/>
  <c r="F15" i="15"/>
  <c r="F21" i="14"/>
  <c r="F26" i="14" s="1"/>
  <c r="D26" i="14"/>
  <c r="C26" i="14"/>
  <c r="F8" i="14"/>
  <c r="F12" i="14" s="1"/>
  <c r="D12" i="14"/>
  <c r="C12" i="14"/>
  <c r="G7" i="3"/>
  <c r="G181" i="3" s="1"/>
  <c r="K1529" i="1"/>
  <c r="E150" i="3"/>
  <c r="E149" i="3"/>
  <c r="E148" i="3"/>
  <c r="E147" i="3"/>
  <c r="E146" i="3"/>
  <c r="E145" i="3"/>
  <c r="E144" i="3"/>
  <c r="E142" i="3"/>
  <c r="E141" i="3"/>
  <c r="E143" i="3"/>
  <c r="E140" i="3"/>
  <c r="E139" i="3"/>
  <c r="E138" i="3"/>
  <c r="E137" i="3"/>
  <c r="E125" i="3"/>
  <c r="E136" i="3"/>
  <c r="E135" i="3"/>
  <c r="E134" i="3"/>
  <c r="E133" i="3"/>
  <c r="E132" i="3"/>
  <c r="E131" i="3"/>
  <c r="E130" i="3"/>
  <c r="E129" i="3"/>
  <c r="E128" i="3"/>
  <c r="E127" i="3"/>
  <c r="E126" i="3"/>
  <c r="E124" i="3"/>
  <c r="E123" i="3"/>
  <c r="E122" i="3"/>
  <c r="E121" i="3"/>
  <c r="E120" i="3"/>
  <c r="E119" i="3"/>
  <c r="E118" i="3"/>
  <c r="E117" i="3"/>
  <c r="E116" i="3"/>
  <c r="E115" i="3"/>
  <c r="E114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B125" i="3"/>
  <c r="Q58" i="8"/>
  <c r="B149" i="3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81" i="1"/>
  <c r="I82" i="1"/>
  <c r="I83" i="1"/>
  <c r="I84" i="1"/>
  <c r="I85" i="1"/>
  <c r="I86" i="1"/>
  <c r="I87" i="1"/>
  <c r="I88" i="1"/>
  <c r="I89" i="1"/>
  <c r="I90" i="1"/>
  <c r="I91" i="1"/>
  <c r="I92" i="1"/>
  <c r="I118" i="1"/>
  <c r="I119" i="1"/>
  <c r="I120" i="1"/>
  <c r="I121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82" i="1"/>
  <c r="I183" i="1"/>
  <c r="I184" i="1"/>
  <c r="I185" i="1"/>
  <c r="I186" i="1"/>
  <c r="I187" i="1"/>
  <c r="I188" i="1"/>
  <c r="I189" i="1"/>
  <c r="I190" i="1"/>
  <c r="I191" i="1"/>
  <c r="I192" i="1"/>
  <c r="I203" i="1"/>
  <c r="I204" i="1"/>
  <c r="I205" i="1"/>
  <c r="I206" i="1"/>
  <c r="I207" i="1"/>
  <c r="I208" i="1"/>
  <c r="I209" i="1"/>
  <c r="I210" i="1"/>
  <c r="I211" i="1"/>
  <c r="I221" i="1"/>
  <c r="I222" i="1"/>
  <c r="I223" i="1"/>
  <c r="I224" i="1"/>
  <c r="I225" i="1"/>
  <c r="I226" i="1"/>
  <c r="I227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91" i="1"/>
  <c r="I292" i="1"/>
  <c r="I293" i="1"/>
  <c r="I294" i="1"/>
  <c r="I295" i="1"/>
  <c r="I296" i="1"/>
  <c r="I297" i="1"/>
  <c r="I298" i="1"/>
  <c r="I332" i="1"/>
  <c r="I333" i="1"/>
  <c r="I334" i="1"/>
  <c r="I335" i="1"/>
  <c r="I336" i="1"/>
  <c r="I337" i="1"/>
  <c r="I338" i="1"/>
  <c r="I339" i="1"/>
  <c r="I340" i="1"/>
  <c r="I341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19" i="1"/>
  <c r="I420" i="1"/>
  <c r="I421" i="1"/>
  <c r="I422" i="1"/>
  <c r="I423" i="1"/>
  <c r="I428" i="1"/>
  <c r="I429" i="1"/>
  <c r="I430" i="1"/>
  <c r="I431" i="1"/>
  <c r="I432" i="1"/>
  <c r="I433" i="1"/>
  <c r="I434" i="1"/>
  <c r="I435" i="1"/>
  <c r="I436" i="1"/>
  <c r="I437" i="1"/>
  <c r="I438" i="1"/>
  <c r="I459" i="1"/>
  <c r="I460" i="1"/>
  <c r="I461" i="1"/>
  <c r="I462" i="1"/>
  <c r="I463" i="1"/>
  <c r="I479" i="1"/>
  <c r="I480" i="1"/>
  <c r="I481" i="1"/>
  <c r="I482" i="1"/>
  <c r="I483" i="1"/>
  <c r="I491" i="1"/>
  <c r="I492" i="1"/>
  <c r="I493" i="1"/>
  <c r="I494" i="1"/>
  <c r="I495" i="1"/>
  <c r="I504" i="1"/>
  <c r="I505" i="1"/>
  <c r="I506" i="1"/>
  <c r="I507" i="1"/>
  <c r="I508" i="1"/>
  <c r="I516" i="1"/>
  <c r="I517" i="1"/>
  <c r="I518" i="1"/>
  <c r="I519" i="1"/>
  <c r="I520" i="1"/>
  <c r="I521" i="1"/>
  <c r="I522" i="1"/>
  <c r="I523" i="1"/>
  <c r="I524" i="1"/>
  <c r="I543" i="1"/>
  <c r="I544" i="1"/>
  <c r="I545" i="1"/>
  <c r="I546" i="1"/>
  <c r="I547" i="1"/>
  <c r="I548" i="1"/>
  <c r="I549" i="1"/>
  <c r="I550" i="1"/>
  <c r="I551" i="1"/>
  <c r="I552" i="1"/>
  <c r="I572" i="1"/>
  <c r="I573" i="1"/>
  <c r="I574" i="1"/>
  <c r="I575" i="1"/>
  <c r="I576" i="1"/>
  <c r="I577" i="1"/>
  <c r="I578" i="1"/>
  <c r="I579" i="1"/>
  <c r="I580" i="1"/>
  <c r="I604" i="1"/>
  <c r="I605" i="1"/>
  <c r="I606" i="1"/>
  <c r="I607" i="1"/>
  <c r="I608" i="1"/>
  <c r="I639" i="1"/>
  <c r="I640" i="1"/>
  <c r="I641" i="1"/>
  <c r="I642" i="1"/>
  <c r="I643" i="1"/>
  <c r="I644" i="1"/>
  <c r="I645" i="1"/>
  <c r="I646" i="1"/>
  <c r="I647" i="1"/>
  <c r="I673" i="1"/>
  <c r="I674" i="1"/>
  <c r="I675" i="1"/>
  <c r="I676" i="1"/>
  <c r="I677" i="1"/>
  <c r="I678" i="1"/>
  <c r="I679" i="1"/>
  <c r="I680" i="1"/>
  <c r="I681" i="1"/>
  <c r="I682" i="1"/>
  <c r="I683" i="1"/>
  <c r="I715" i="1"/>
  <c r="I716" i="1"/>
  <c r="I717" i="1"/>
  <c r="I718" i="1"/>
  <c r="I719" i="1"/>
  <c r="I720" i="1"/>
  <c r="I721" i="1"/>
  <c r="I722" i="1"/>
  <c r="I723" i="1"/>
  <c r="I765" i="1"/>
  <c r="I766" i="1"/>
  <c r="I767" i="1"/>
  <c r="I768" i="1"/>
  <c r="I769" i="1"/>
  <c r="I770" i="1"/>
  <c r="I771" i="1"/>
  <c r="I772" i="1"/>
  <c r="I773" i="1"/>
  <c r="I799" i="1"/>
  <c r="I800" i="1"/>
  <c r="I801" i="1"/>
  <c r="I802" i="1"/>
  <c r="I803" i="1"/>
  <c r="I820" i="1"/>
  <c r="I821" i="1"/>
  <c r="I822" i="1"/>
  <c r="I823" i="1"/>
  <c r="I824" i="1"/>
  <c r="I853" i="1"/>
  <c r="I854" i="1"/>
  <c r="I855" i="1"/>
  <c r="I856" i="1"/>
  <c r="I857" i="1"/>
  <c r="I858" i="1"/>
  <c r="I859" i="1"/>
  <c r="I860" i="1"/>
  <c r="I928" i="1"/>
  <c r="I929" i="1"/>
  <c r="I930" i="1"/>
  <c r="I931" i="1"/>
  <c r="I932" i="1"/>
  <c r="I933" i="1"/>
  <c r="I934" i="1"/>
  <c r="I947" i="1"/>
  <c r="I954" i="1"/>
  <c r="I955" i="1"/>
  <c r="I956" i="1"/>
  <c r="I957" i="1"/>
  <c r="I966" i="1"/>
  <c r="I967" i="1"/>
  <c r="I968" i="1"/>
  <c r="I969" i="1"/>
  <c r="I983" i="1"/>
  <c r="I984" i="1"/>
  <c r="I985" i="1"/>
  <c r="I986" i="1"/>
  <c r="I987" i="1"/>
  <c r="I988" i="1"/>
  <c r="I989" i="1"/>
  <c r="I990" i="1"/>
  <c r="I991" i="1"/>
  <c r="I992" i="1"/>
  <c r="I993" i="1"/>
  <c r="I1052" i="1"/>
  <c r="I1053" i="1"/>
  <c r="I1054" i="1"/>
  <c r="I1055" i="1"/>
  <c r="I1056" i="1"/>
  <c r="I1057" i="1"/>
  <c r="I1058" i="1"/>
  <c r="I1059" i="1"/>
  <c r="I1060" i="1"/>
  <c r="I1069" i="1"/>
  <c r="I1070" i="1"/>
  <c r="I1071" i="1"/>
  <c r="I1072" i="1"/>
  <c r="I1083" i="1"/>
  <c r="I1084" i="1"/>
  <c r="I1085" i="1"/>
  <c r="I1086" i="1"/>
  <c r="I1087" i="1"/>
  <c r="I1088" i="1"/>
  <c r="I1089" i="1"/>
  <c r="I1090" i="1"/>
  <c r="I1091" i="1"/>
  <c r="I1092" i="1"/>
  <c r="I1116" i="1"/>
  <c r="I1117" i="1"/>
  <c r="I1118" i="1"/>
  <c r="I1119" i="1"/>
  <c r="I1120" i="1"/>
  <c r="I1125" i="1"/>
  <c r="I1126" i="1"/>
  <c r="I1127" i="1"/>
  <c r="I1128" i="1"/>
  <c r="I1129" i="1"/>
  <c r="I1146" i="1"/>
  <c r="I1147" i="1"/>
  <c r="I1148" i="1"/>
  <c r="I1149" i="1"/>
  <c r="I1150" i="1"/>
  <c r="I1160" i="1"/>
  <c r="I1161" i="1"/>
  <c r="I1173" i="1"/>
  <c r="I1174" i="1"/>
  <c r="I1189" i="1"/>
  <c r="I1190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41" i="1"/>
  <c r="I1242" i="1"/>
  <c r="I1243" i="1"/>
  <c r="I1244" i="1"/>
  <c r="I1245" i="1"/>
  <c r="I1246" i="1"/>
  <c r="I1247" i="1"/>
  <c r="I1260" i="1"/>
  <c r="I1261" i="1"/>
  <c r="I1262" i="1"/>
  <c r="I1263" i="1"/>
  <c r="I1264" i="1"/>
  <c r="I1265" i="1"/>
  <c r="I1266" i="1"/>
  <c r="I1267" i="1"/>
  <c r="I1268" i="1"/>
  <c r="I1269" i="1"/>
  <c r="I1270" i="1"/>
  <c r="I1297" i="1"/>
  <c r="I1298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83" i="1"/>
  <c r="I1384" i="1"/>
  <c r="I1385" i="1"/>
  <c r="I1386" i="1"/>
  <c r="I1387" i="1"/>
  <c r="I1388" i="1"/>
  <c r="I1389" i="1"/>
  <c r="I1390" i="1"/>
  <c r="I1391" i="1"/>
  <c r="I1392" i="1"/>
  <c r="I1396" i="1"/>
  <c r="I1397" i="1"/>
  <c r="I1398" i="1"/>
  <c r="I1399" i="1"/>
  <c r="I1400" i="1"/>
  <c r="I1426" i="1"/>
  <c r="I1427" i="1"/>
  <c r="I1428" i="1"/>
  <c r="I1429" i="1"/>
  <c r="I1442" i="1"/>
  <c r="I1443" i="1"/>
  <c r="I1444" i="1"/>
  <c r="I1445" i="1"/>
  <c r="I1446" i="1"/>
  <c r="I1462" i="1"/>
  <c r="I1463" i="1"/>
  <c r="I1464" i="1"/>
  <c r="I1465" i="1"/>
  <c r="I1466" i="1"/>
  <c r="I1467" i="1"/>
  <c r="I1468" i="1"/>
  <c r="I1469" i="1"/>
  <c r="I1487" i="1"/>
  <c r="I1488" i="1"/>
  <c r="I1489" i="1"/>
  <c r="I1490" i="1"/>
  <c r="I1506" i="1"/>
  <c r="I1507" i="1"/>
  <c r="I1508" i="1"/>
  <c r="I1509" i="1"/>
  <c r="I1510" i="1"/>
  <c r="I1511" i="1"/>
  <c r="I1512" i="1"/>
  <c r="I1513" i="1"/>
  <c r="I1514" i="1"/>
  <c r="I26" i="1"/>
  <c r="H27" i="1"/>
  <c r="L27" i="1" s="1"/>
  <c r="H28" i="1"/>
  <c r="L28" i="1" s="1"/>
  <c r="H29" i="1"/>
  <c r="L29" i="1" s="1"/>
  <c r="H30" i="1"/>
  <c r="L30" i="1" s="1"/>
  <c r="H31" i="1"/>
  <c r="L31" i="1" s="1"/>
  <c r="H32" i="1"/>
  <c r="L32" i="1" s="1"/>
  <c r="H33" i="1"/>
  <c r="L33" i="1" s="1"/>
  <c r="H34" i="1"/>
  <c r="L34" i="1" s="1"/>
  <c r="H35" i="1"/>
  <c r="L35" i="1" s="1"/>
  <c r="H36" i="1"/>
  <c r="L36" i="1" s="1"/>
  <c r="H37" i="1"/>
  <c r="L37" i="1" s="1"/>
  <c r="H38" i="1"/>
  <c r="L38" i="1" s="1"/>
  <c r="H39" i="1"/>
  <c r="L39" i="1" s="1"/>
  <c r="H40" i="1"/>
  <c r="L40" i="1" s="1"/>
  <c r="H41" i="1"/>
  <c r="L41" i="1" s="1"/>
  <c r="H42" i="1"/>
  <c r="L42" i="1" s="1"/>
  <c r="H43" i="1"/>
  <c r="L43" i="1" s="1"/>
  <c r="H44" i="1"/>
  <c r="L44" i="1" s="1"/>
  <c r="H45" i="1"/>
  <c r="L45" i="1" s="1"/>
  <c r="H81" i="1"/>
  <c r="L81" i="1" s="1"/>
  <c r="H82" i="1"/>
  <c r="L82" i="1" s="1"/>
  <c r="H83" i="1"/>
  <c r="L83" i="1" s="1"/>
  <c r="H84" i="1"/>
  <c r="L84" i="1" s="1"/>
  <c r="H85" i="1"/>
  <c r="L85" i="1" s="1"/>
  <c r="H86" i="1"/>
  <c r="L86" i="1" s="1"/>
  <c r="H87" i="1"/>
  <c r="L87" i="1" s="1"/>
  <c r="H88" i="1"/>
  <c r="L88" i="1" s="1"/>
  <c r="H89" i="1"/>
  <c r="L89" i="1" s="1"/>
  <c r="H90" i="1"/>
  <c r="L90" i="1" s="1"/>
  <c r="H91" i="1"/>
  <c r="L91" i="1" s="1"/>
  <c r="H92" i="1"/>
  <c r="L92" i="1" s="1"/>
  <c r="H118" i="1"/>
  <c r="L118" i="1" s="1"/>
  <c r="H119" i="1"/>
  <c r="L119" i="1" s="1"/>
  <c r="H120" i="1"/>
  <c r="L120" i="1" s="1"/>
  <c r="H121" i="1"/>
  <c r="L121" i="1" s="1"/>
  <c r="H124" i="1"/>
  <c r="L124" i="1" s="1"/>
  <c r="H125" i="1"/>
  <c r="L125" i="1" s="1"/>
  <c r="H126" i="1"/>
  <c r="L126" i="1" s="1"/>
  <c r="H127" i="1"/>
  <c r="L127" i="1" s="1"/>
  <c r="H128" i="1"/>
  <c r="L128" i="1" s="1"/>
  <c r="H129" i="1"/>
  <c r="L129" i="1" s="1"/>
  <c r="H130" i="1"/>
  <c r="L130" i="1" s="1"/>
  <c r="H131" i="1"/>
  <c r="L131" i="1" s="1"/>
  <c r="H132" i="1"/>
  <c r="L132" i="1" s="1"/>
  <c r="H133" i="1"/>
  <c r="L133" i="1" s="1"/>
  <c r="H134" i="1"/>
  <c r="L134" i="1" s="1"/>
  <c r="H135" i="1"/>
  <c r="L135" i="1" s="1"/>
  <c r="H182" i="1"/>
  <c r="L182" i="1" s="1"/>
  <c r="H183" i="1"/>
  <c r="L183" i="1" s="1"/>
  <c r="H184" i="1"/>
  <c r="L184" i="1" s="1"/>
  <c r="H185" i="1"/>
  <c r="L185" i="1" s="1"/>
  <c r="H186" i="1"/>
  <c r="L186" i="1" s="1"/>
  <c r="H187" i="1"/>
  <c r="L187" i="1" s="1"/>
  <c r="H188" i="1"/>
  <c r="L188" i="1" s="1"/>
  <c r="H189" i="1"/>
  <c r="L189" i="1" s="1"/>
  <c r="H190" i="1"/>
  <c r="L190" i="1" s="1"/>
  <c r="H191" i="1"/>
  <c r="L191" i="1" s="1"/>
  <c r="H192" i="1"/>
  <c r="L192" i="1" s="1"/>
  <c r="H203" i="1"/>
  <c r="L203" i="1" s="1"/>
  <c r="H204" i="1"/>
  <c r="L204" i="1" s="1"/>
  <c r="H205" i="1"/>
  <c r="L205" i="1" s="1"/>
  <c r="H206" i="1"/>
  <c r="L206" i="1" s="1"/>
  <c r="H207" i="1"/>
  <c r="L207" i="1" s="1"/>
  <c r="H208" i="1"/>
  <c r="L208" i="1" s="1"/>
  <c r="H209" i="1"/>
  <c r="L209" i="1" s="1"/>
  <c r="H210" i="1"/>
  <c r="L210" i="1" s="1"/>
  <c r="H211" i="1"/>
  <c r="L211" i="1" s="1"/>
  <c r="H221" i="1"/>
  <c r="L221" i="1" s="1"/>
  <c r="H222" i="1"/>
  <c r="L222" i="1" s="1"/>
  <c r="H223" i="1"/>
  <c r="L223" i="1" s="1"/>
  <c r="H224" i="1"/>
  <c r="L224" i="1" s="1"/>
  <c r="H225" i="1"/>
  <c r="L225" i="1" s="1"/>
  <c r="H226" i="1"/>
  <c r="L226" i="1" s="1"/>
  <c r="H227" i="1"/>
  <c r="L227" i="1" s="1"/>
  <c r="H245" i="1"/>
  <c r="L245" i="1" s="1"/>
  <c r="H246" i="1"/>
  <c r="L246" i="1" s="1"/>
  <c r="H247" i="1"/>
  <c r="L247" i="1" s="1"/>
  <c r="H248" i="1"/>
  <c r="L248" i="1" s="1"/>
  <c r="H249" i="1"/>
  <c r="L249" i="1" s="1"/>
  <c r="H250" i="1"/>
  <c r="L250" i="1" s="1"/>
  <c r="H251" i="1"/>
  <c r="L251" i="1" s="1"/>
  <c r="H252" i="1"/>
  <c r="L252" i="1" s="1"/>
  <c r="H253" i="1"/>
  <c r="L253" i="1" s="1"/>
  <c r="H254" i="1"/>
  <c r="L254" i="1" s="1"/>
  <c r="M254" i="1" s="1"/>
  <c r="H255" i="1"/>
  <c r="L255" i="1" s="1"/>
  <c r="H256" i="1"/>
  <c r="L256" i="1" s="1"/>
  <c r="H291" i="1"/>
  <c r="L291" i="1" s="1"/>
  <c r="H292" i="1"/>
  <c r="L292" i="1" s="1"/>
  <c r="H293" i="1"/>
  <c r="L293" i="1" s="1"/>
  <c r="H294" i="1"/>
  <c r="L294" i="1" s="1"/>
  <c r="H295" i="1"/>
  <c r="L295" i="1" s="1"/>
  <c r="H296" i="1"/>
  <c r="L296" i="1" s="1"/>
  <c r="H297" i="1"/>
  <c r="L297" i="1" s="1"/>
  <c r="H298" i="1"/>
  <c r="L298" i="1" s="1"/>
  <c r="H332" i="1"/>
  <c r="L332" i="1" s="1"/>
  <c r="H333" i="1"/>
  <c r="L333" i="1" s="1"/>
  <c r="H334" i="1"/>
  <c r="L334" i="1" s="1"/>
  <c r="H335" i="1"/>
  <c r="L335" i="1" s="1"/>
  <c r="H336" i="1"/>
  <c r="L336" i="1" s="1"/>
  <c r="H337" i="1"/>
  <c r="L337" i="1" s="1"/>
  <c r="H338" i="1"/>
  <c r="L338" i="1" s="1"/>
  <c r="H339" i="1"/>
  <c r="L339" i="1" s="1"/>
  <c r="H340" i="1"/>
  <c r="L340" i="1" s="1"/>
  <c r="H341" i="1"/>
  <c r="L341" i="1" s="1"/>
  <c r="H386" i="1"/>
  <c r="L386" i="1" s="1"/>
  <c r="H387" i="1"/>
  <c r="L387" i="1" s="1"/>
  <c r="H388" i="1"/>
  <c r="L388" i="1" s="1"/>
  <c r="H389" i="1"/>
  <c r="L389" i="1" s="1"/>
  <c r="H390" i="1"/>
  <c r="L390" i="1" s="1"/>
  <c r="H391" i="1"/>
  <c r="L391" i="1" s="1"/>
  <c r="H392" i="1"/>
  <c r="L392" i="1" s="1"/>
  <c r="H393" i="1"/>
  <c r="L393" i="1" s="1"/>
  <c r="H394" i="1"/>
  <c r="L394" i="1" s="1"/>
  <c r="H395" i="1"/>
  <c r="L395" i="1" s="1"/>
  <c r="H396" i="1"/>
  <c r="L396" i="1" s="1"/>
  <c r="H397" i="1"/>
  <c r="L397" i="1" s="1"/>
  <c r="H398" i="1"/>
  <c r="L398" i="1" s="1"/>
  <c r="H399" i="1"/>
  <c r="L399" i="1" s="1"/>
  <c r="H419" i="1"/>
  <c r="L419" i="1" s="1"/>
  <c r="H420" i="1"/>
  <c r="L420" i="1" s="1"/>
  <c r="H421" i="1"/>
  <c r="L421" i="1" s="1"/>
  <c r="H422" i="1"/>
  <c r="L422" i="1" s="1"/>
  <c r="H423" i="1"/>
  <c r="L423" i="1" s="1"/>
  <c r="H428" i="1"/>
  <c r="L428" i="1" s="1"/>
  <c r="H429" i="1"/>
  <c r="L429" i="1" s="1"/>
  <c r="H430" i="1"/>
  <c r="L430" i="1" s="1"/>
  <c r="H431" i="1"/>
  <c r="L431" i="1" s="1"/>
  <c r="H432" i="1"/>
  <c r="L432" i="1" s="1"/>
  <c r="H433" i="1"/>
  <c r="L433" i="1" s="1"/>
  <c r="H434" i="1"/>
  <c r="L434" i="1" s="1"/>
  <c r="H435" i="1"/>
  <c r="L435" i="1" s="1"/>
  <c r="H436" i="1"/>
  <c r="L436" i="1" s="1"/>
  <c r="H437" i="1"/>
  <c r="L437" i="1" s="1"/>
  <c r="H438" i="1"/>
  <c r="L438" i="1" s="1"/>
  <c r="H459" i="1"/>
  <c r="L459" i="1" s="1"/>
  <c r="H460" i="1"/>
  <c r="L460" i="1" s="1"/>
  <c r="H461" i="1"/>
  <c r="L461" i="1" s="1"/>
  <c r="H462" i="1"/>
  <c r="L462" i="1" s="1"/>
  <c r="H463" i="1"/>
  <c r="L463" i="1" s="1"/>
  <c r="H479" i="1"/>
  <c r="L479" i="1" s="1"/>
  <c r="H480" i="1"/>
  <c r="L480" i="1" s="1"/>
  <c r="H481" i="1"/>
  <c r="L481" i="1" s="1"/>
  <c r="H482" i="1"/>
  <c r="L482" i="1" s="1"/>
  <c r="H483" i="1"/>
  <c r="L483" i="1" s="1"/>
  <c r="H491" i="1"/>
  <c r="L491" i="1" s="1"/>
  <c r="H492" i="1"/>
  <c r="L492" i="1" s="1"/>
  <c r="H493" i="1"/>
  <c r="L493" i="1" s="1"/>
  <c r="H494" i="1"/>
  <c r="L494" i="1" s="1"/>
  <c r="H495" i="1"/>
  <c r="L495" i="1" s="1"/>
  <c r="H504" i="1"/>
  <c r="L504" i="1" s="1"/>
  <c r="H505" i="1"/>
  <c r="L505" i="1" s="1"/>
  <c r="H506" i="1"/>
  <c r="L506" i="1" s="1"/>
  <c r="H507" i="1"/>
  <c r="L507" i="1" s="1"/>
  <c r="H508" i="1"/>
  <c r="L508" i="1" s="1"/>
  <c r="H516" i="1"/>
  <c r="L516" i="1" s="1"/>
  <c r="H517" i="1"/>
  <c r="L517" i="1" s="1"/>
  <c r="H518" i="1"/>
  <c r="L518" i="1" s="1"/>
  <c r="H519" i="1"/>
  <c r="L519" i="1" s="1"/>
  <c r="H520" i="1"/>
  <c r="L520" i="1" s="1"/>
  <c r="H521" i="1"/>
  <c r="L521" i="1" s="1"/>
  <c r="H522" i="1"/>
  <c r="L522" i="1" s="1"/>
  <c r="H523" i="1"/>
  <c r="L523" i="1" s="1"/>
  <c r="H524" i="1"/>
  <c r="L524" i="1" s="1"/>
  <c r="H543" i="1"/>
  <c r="L543" i="1" s="1"/>
  <c r="H544" i="1"/>
  <c r="L544" i="1" s="1"/>
  <c r="H545" i="1"/>
  <c r="L545" i="1" s="1"/>
  <c r="H546" i="1"/>
  <c r="L546" i="1" s="1"/>
  <c r="H547" i="1"/>
  <c r="L547" i="1" s="1"/>
  <c r="H548" i="1"/>
  <c r="L548" i="1" s="1"/>
  <c r="H549" i="1"/>
  <c r="L549" i="1" s="1"/>
  <c r="H550" i="1"/>
  <c r="L550" i="1" s="1"/>
  <c r="H551" i="1"/>
  <c r="L551" i="1" s="1"/>
  <c r="H552" i="1"/>
  <c r="L552" i="1" s="1"/>
  <c r="H572" i="1"/>
  <c r="L572" i="1" s="1"/>
  <c r="H573" i="1"/>
  <c r="L573" i="1" s="1"/>
  <c r="H574" i="1"/>
  <c r="L574" i="1" s="1"/>
  <c r="H575" i="1"/>
  <c r="L575" i="1" s="1"/>
  <c r="H576" i="1"/>
  <c r="L576" i="1" s="1"/>
  <c r="H577" i="1"/>
  <c r="L577" i="1" s="1"/>
  <c r="H578" i="1"/>
  <c r="L578" i="1" s="1"/>
  <c r="H579" i="1"/>
  <c r="L579" i="1" s="1"/>
  <c r="H580" i="1"/>
  <c r="L580" i="1" s="1"/>
  <c r="H604" i="1"/>
  <c r="L604" i="1" s="1"/>
  <c r="H605" i="1"/>
  <c r="L605" i="1" s="1"/>
  <c r="H606" i="1"/>
  <c r="L606" i="1" s="1"/>
  <c r="H607" i="1"/>
  <c r="L607" i="1" s="1"/>
  <c r="H608" i="1"/>
  <c r="L608" i="1" s="1"/>
  <c r="H639" i="1"/>
  <c r="L639" i="1" s="1"/>
  <c r="H640" i="1"/>
  <c r="L640" i="1" s="1"/>
  <c r="H641" i="1"/>
  <c r="L641" i="1" s="1"/>
  <c r="H642" i="1"/>
  <c r="L642" i="1" s="1"/>
  <c r="H643" i="1"/>
  <c r="L643" i="1" s="1"/>
  <c r="H644" i="1"/>
  <c r="L644" i="1" s="1"/>
  <c r="H645" i="1"/>
  <c r="L645" i="1" s="1"/>
  <c r="H646" i="1"/>
  <c r="L646" i="1" s="1"/>
  <c r="H647" i="1"/>
  <c r="L647" i="1" s="1"/>
  <c r="H673" i="1"/>
  <c r="L673" i="1" s="1"/>
  <c r="H674" i="1"/>
  <c r="L674" i="1" s="1"/>
  <c r="H675" i="1"/>
  <c r="L675" i="1" s="1"/>
  <c r="H676" i="1"/>
  <c r="L676" i="1" s="1"/>
  <c r="H677" i="1"/>
  <c r="L677" i="1" s="1"/>
  <c r="H678" i="1"/>
  <c r="L678" i="1" s="1"/>
  <c r="H679" i="1"/>
  <c r="L679" i="1" s="1"/>
  <c r="H680" i="1"/>
  <c r="L680" i="1" s="1"/>
  <c r="H681" i="1"/>
  <c r="L681" i="1" s="1"/>
  <c r="H682" i="1"/>
  <c r="L682" i="1" s="1"/>
  <c r="H683" i="1"/>
  <c r="L683" i="1" s="1"/>
  <c r="H715" i="1"/>
  <c r="L715" i="1" s="1"/>
  <c r="H716" i="1"/>
  <c r="L716" i="1" s="1"/>
  <c r="H717" i="1"/>
  <c r="L717" i="1" s="1"/>
  <c r="H718" i="1"/>
  <c r="L718" i="1" s="1"/>
  <c r="H719" i="1"/>
  <c r="L719" i="1" s="1"/>
  <c r="H720" i="1"/>
  <c r="L720" i="1" s="1"/>
  <c r="H721" i="1"/>
  <c r="L721" i="1" s="1"/>
  <c r="H722" i="1"/>
  <c r="L722" i="1" s="1"/>
  <c r="H723" i="1"/>
  <c r="L723" i="1" s="1"/>
  <c r="H765" i="1"/>
  <c r="L765" i="1" s="1"/>
  <c r="H766" i="1"/>
  <c r="L766" i="1" s="1"/>
  <c r="H767" i="1"/>
  <c r="L767" i="1" s="1"/>
  <c r="H768" i="1"/>
  <c r="L768" i="1" s="1"/>
  <c r="H769" i="1"/>
  <c r="L769" i="1" s="1"/>
  <c r="H770" i="1"/>
  <c r="L770" i="1" s="1"/>
  <c r="H771" i="1"/>
  <c r="L771" i="1" s="1"/>
  <c r="H772" i="1"/>
  <c r="L772" i="1" s="1"/>
  <c r="H773" i="1"/>
  <c r="L773" i="1" s="1"/>
  <c r="H799" i="1"/>
  <c r="L799" i="1" s="1"/>
  <c r="H800" i="1"/>
  <c r="L800" i="1" s="1"/>
  <c r="H801" i="1"/>
  <c r="L801" i="1" s="1"/>
  <c r="H802" i="1"/>
  <c r="L802" i="1" s="1"/>
  <c r="H803" i="1"/>
  <c r="L803" i="1" s="1"/>
  <c r="H820" i="1"/>
  <c r="L820" i="1" s="1"/>
  <c r="H821" i="1"/>
  <c r="L821" i="1" s="1"/>
  <c r="H822" i="1"/>
  <c r="L822" i="1" s="1"/>
  <c r="H823" i="1"/>
  <c r="L823" i="1" s="1"/>
  <c r="H824" i="1"/>
  <c r="L824" i="1" s="1"/>
  <c r="H853" i="1"/>
  <c r="L853" i="1" s="1"/>
  <c r="H854" i="1"/>
  <c r="L854" i="1" s="1"/>
  <c r="H855" i="1"/>
  <c r="L855" i="1" s="1"/>
  <c r="H856" i="1"/>
  <c r="L856" i="1" s="1"/>
  <c r="H857" i="1"/>
  <c r="L857" i="1" s="1"/>
  <c r="H858" i="1"/>
  <c r="L858" i="1" s="1"/>
  <c r="H859" i="1"/>
  <c r="L859" i="1" s="1"/>
  <c r="H860" i="1"/>
  <c r="L860" i="1" s="1"/>
  <c r="H928" i="1"/>
  <c r="L928" i="1" s="1"/>
  <c r="H929" i="1"/>
  <c r="L929" i="1" s="1"/>
  <c r="H930" i="1"/>
  <c r="L930" i="1" s="1"/>
  <c r="H931" i="1"/>
  <c r="L931" i="1" s="1"/>
  <c r="H932" i="1"/>
  <c r="L932" i="1" s="1"/>
  <c r="H933" i="1"/>
  <c r="L933" i="1" s="1"/>
  <c r="H934" i="1"/>
  <c r="L934" i="1" s="1"/>
  <c r="H947" i="1"/>
  <c r="L947" i="1" s="1"/>
  <c r="H954" i="1"/>
  <c r="L954" i="1" s="1"/>
  <c r="H955" i="1"/>
  <c r="L955" i="1" s="1"/>
  <c r="H956" i="1"/>
  <c r="L956" i="1" s="1"/>
  <c r="H957" i="1"/>
  <c r="L957" i="1" s="1"/>
  <c r="H966" i="1"/>
  <c r="L966" i="1" s="1"/>
  <c r="H967" i="1"/>
  <c r="L967" i="1" s="1"/>
  <c r="H968" i="1"/>
  <c r="L968" i="1" s="1"/>
  <c r="H969" i="1"/>
  <c r="L969" i="1" s="1"/>
  <c r="H983" i="1"/>
  <c r="L983" i="1" s="1"/>
  <c r="H984" i="1"/>
  <c r="L984" i="1" s="1"/>
  <c r="H985" i="1"/>
  <c r="L985" i="1" s="1"/>
  <c r="H986" i="1"/>
  <c r="L986" i="1" s="1"/>
  <c r="H987" i="1"/>
  <c r="L987" i="1" s="1"/>
  <c r="H988" i="1"/>
  <c r="L988" i="1" s="1"/>
  <c r="H989" i="1"/>
  <c r="L989" i="1" s="1"/>
  <c r="H990" i="1"/>
  <c r="L990" i="1" s="1"/>
  <c r="H991" i="1"/>
  <c r="L991" i="1" s="1"/>
  <c r="H992" i="1"/>
  <c r="L992" i="1" s="1"/>
  <c r="H993" i="1"/>
  <c r="L993" i="1" s="1"/>
  <c r="H1052" i="1"/>
  <c r="L1052" i="1" s="1"/>
  <c r="H1053" i="1"/>
  <c r="L1053" i="1" s="1"/>
  <c r="H1054" i="1"/>
  <c r="L1054" i="1" s="1"/>
  <c r="H1055" i="1"/>
  <c r="L1055" i="1" s="1"/>
  <c r="H1056" i="1"/>
  <c r="L1056" i="1" s="1"/>
  <c r="H1057" i="1"/>
  <c r="L1057" i="1" s="1"/>
  <c r="H1058" i="1"/>
  <c r="L1058" i="1" s="1"/>
  <c r="H1059" i="1"/>
  <c r="L1059" i="1" s="1"/>
  <c r="H1060" i="1"/>
  <c r="L1060" i="1" s="1"/>
  <c r="H1069" i="1"/>
  <c r="L1069" i="1" s="1"/>
  <c r="H1070" i="1"/>
  <c r="L1070" i="1" s="1"/>
  <c r="H1071" i="1"/>
  <c r="L1071" i="1" s="1"/>
  <c r="H1072" i="1"/>
  <c r="L1072" i="1" s="1"/>
  <c r="H1083" i="1"/>
  <c r="L1083" i="1" s="1"/>
  <c r="H1084" i="1"/>
  <c r="L1084" i="1" s="1"/>
  <c r="H1085" i="1"/>
  <c r="L1085" i="1" s="1"/>
  <c r="H1086" i="1"/>
  <c r="L1086" i="1" s="1"/>
  <c r="H1087" i="1"/>
  <c r="L1087" i="1" s="1"/>
  <c r="H1088" i="1"/>
  <c r="L1088" i="1" s="1"/>
  <c r="H1089" i="1"/>
  <c r="L1089" i="1" s="1"/>
  <c r="H1090" i="1"/>
  <c r="L1090" i="1" s="1"/>
  <c r="H1091" i="1"/>
  <c r="L1091" i="1" s="1"/>
  <c r="H1092" i="1"/>
  <c r="L1092" i="1" s="1"/>
  <c r="H1116" i="1"/>
  <c r="L1116" i="1" s="1"/>
  <c r="H1117" i="1"/>
  <c r="L1117" i="1" s="1"/>
  <c r="H1118" i="1"/>
  <c r="L1118" i="1" s="1"/>
  <c r="H1119" i="1"/>
  <c r="L1119" i="1" s="1"/>
  <c r="H1120" i="1"/>
  <c r="L1120" i="1" s="1"/>
  <c r="H1125" i="1"/>
  <c r="L1125" i="1" s="1"/>
  <c r="H1126" i="1"/>
  <c r="L1126" i="1" s="1"/>
  <c r="H1127" i="1"/>
  <c r="L1127" i="1" s="1"/>
  <c r="H1128" i="1"/>
  <c r="L1128" i="1" s="1"/>
  <c r="H1129" i="1"/>
  <c r="L1129" i="1" s="1"/>
  <c r="H1146" i="1"/>
  <c r="L1146" i="1" s="1"/>
  <c r="H1147" i="1"/>
  <c r="L1147" i="1" s="1"/>
  <c r="H1148" i="1"/>
  <c r="L1148" i="1" s="1"/>
  <c r="H1149" i="1"/>
  <c r="L1149" i="1" s="1"/>
  <c r="H1150" i="1"/>
  <c r="L1150" i="1" s="1"/>
  <c r="H1160" i="1"/>
  <c r="L1160" i="1" s="1"/>
  <c r="H1161" i="1"/>
  <c r="L1161" i="1" s="1"/>
  <c r="H1173" i="1"/>
  <c r="L1173" i="1" s="1"/>
  <c r="H1174" i="1"/>
  <c r="L1174" i="1" s="1"/>
  <c r="H1189" i="1"/>
  <c r="L1189" i="1" s="1"/>
  <c r="H1190" i="1"/>
  <c r="L1190" i="1" s="1"/>
  <c r="H1217" i="1"/>
  <c r="L1217" i="1" s="1"/>
  <c r="H1218" i="1"/>
  <c r="L1218" i="1" s="1"/>
  <c r="H1219" i="1"/>
  <c r="L1219" i="1" s="1"/>
  <c r="H1220" i="1"/>
  <c r="L1220" i="1" s="1"/>
  <c r="H1221" i="1"/>
  <c r="L1221" i="1" s="1"/>
  <c r="H1222" i="1"/>
  <c r="L1222" i="1" s="1"/>
  <c r="H1223" i="1"/>
  <c r="L1223" i="1" s="1"/>
  <c r="H1224" i="1"/>
  <c r="L1224" i="1" s="1"/>
  <c r="H1225" i="1"/>
  <c r="L1225" i="1" s="1"/>
  <c r="H1226" i="1"/>
  <c r="L1226" i="1" s="1"/>
  <c r="H1227" i="1"/>
  <c r="L1227" i="1" s="1"/>
  <c r="H1228" i="1"/>
  <c r="L1228" i="1" s="1"/>
  <c r="H1229" i="1"/>
  <c r="L1229" i="1" s="1"/>
  <c r="H1230" i="1"/>
  <c r="L1230" i="1" s="1"/>
  <c r="H1231" i="1"/>
  <c r="L1231" i="1" s="1"/>
  <c r="H1232" i="1"/>
  <c r="L1232" i="1" s="1"/>
  <c r="H1241" i="1"/>
  <c r="L1241" i="1" s="1"/>
  <c r="H1242" i="1"/>
  <c r="L1242" i="1" s="1"/>
  <c r="H1243" i="1"/>
  <c r="L1243" i="1" s="1"/>
  <c r="H1244" i="1"/>
  <c r="L1244" i="1" s="1"/>
  <c r="H1245" i="1"/>
  <c r="L1245" i="1" s="1"/>
  <c r="H1246" i="1"/>
  <c r="L1246" i="1" s="1"/>
  <c r="H1247" i="1"/>
  <c r="L1247" i="1" s="1"/>
  <c r="H1260" i="1"/>
  <c r="L1260" i="1" s="1"/>
  <c r="H1261" i="1"/>
  <c r="L1261" i="1" s="1"/>
  <c r="H1262" i="1"/>
  <c r="L1262" i="1" s="1"/>
  <c r="H1263" i="1"/>
  <c r="L1263" i="1" s="1"/>
  <c r="H1264" i="1"/>
  <c r="L1264" i="1" s="1"/>
  <c r="H1265" i="1"/>
  <c r="L1265" i="1" s="1"/>
  <c r="H1266" i="1"/>
  <c r="L1266" i="1" s="1"/>
  <c r="H1267" i="1"/>
  <c r="L1267" i="1" s="1"/>
  <c r="H1268" i="1"/>
  <c r="L1268" i="1" s="1"/>
  <c r="H1269" i="1"/>
  <c r="L1269" i="1" s="1"/>
  <c r="H1270" i="1"/>
  <c r="L1270" i="1" s="1"/>
  <c r="H1297" i="1"/>
  <c r="L1297" i="1" s="1"/>
  <c r="H1298" i="1"/>
  <c r="L1298" i="1" s="1"/>
  <c r="H1313" i="1"/>
  <c r="L1313" i="1" s="1"/>
  <c r="H1314" i="1"/>
  <c r="L1314" i="1" s="1"/>
  <c r="H1315" i="1"/>
  <c r="L1315" i="1" s="1"/>
  <c r="H1316" i="1"/>
  <c r="L1316" i="1" s="1"/>
  <c r="H1317" i="1"/>
  <c r="L1317" i="1" s="1"/>
  <c r="H1318" i="1"/>
  <c r="L1318" i="1" s="1"/>
  <c r="H1319" i="1"/>
  <c r="L1319" i="1" s="1"/>
  <c r="H1320" i="1"/>
  <c r="L1320" i="1" s="1"/>
  <c r="H1321" i="1"/>
  <c r="L1321" i="1" s="1"/>
  <c r="H1322" i="1"/>
  <c r="L1322" i="1" s="1"/>
  <c r="H1323" i="1"/>
  <c r="L1323" i="1" s="1"/>
  <c r="H1324" i="1"/>
  <c r="L1324" i="1" s="1"/>
  <c r="H1325" i="1"/>
  <c r="L1325" i="1" s="1"/>
  <c r="H1326" i="1"/>
  <c r="L1326" i="1" s="1"/>
  <c r="H1327" i="1"/>
  <c r="L1327" i="1" s="1"/>
  <c r="H1328" i="1"/>
  <c r="L1328" i="1" s="1"/>
  <c r="H1329" i="1"/>
  <c r="L1329" i="1" s="1"/>
  <c r="H1330" i="1"/>
  <c r="L1330" i="1" s="1"/>
  <c r="H1383" i="1"/>
  <c r="L1383" i="1" s="1"/>
  <c r="H1384" i="1"/>
  <c r="L1384" i="1" s="1"/>
  <c r="H1385" i="1"/>
  <c r="L1385" i="1" s="1"/>
  <c r="H1386" i="1"/>
  <c r="L1386" i="1" s="1"/>
  <c r="H1387" i="1"/>
  <c r="L1387" i="1" s="1"/>
  <c r="H1388" i="1"/>
  <c r="L1388" i="1" s="1"/>
  <c r="H1389" i="1"/>
  <c r="L1389" i="1" s="1"/>
  <c r="H1390" i="1"/>
  <c r="L1390" i="1" s="1"/>
  <c r="H1391" i="1"/>
  <c r="L1391" i="1" s="1"/>
  <c r="H1392" i="1"/>
  <c r="L1392" i="1" s="1"/>
  <c r="H1396" i="1"/>
  <c r="L1396" i="1" s="1"/>
  <c r="H1397" i="1"/>
  <c r="L1397" i="1" s="1"/>
  <c r="H1398" i="1"/>
  <c r="L1398" i="1" s="1"/>
  <c r="H1399" i="1"/>
  <c r="L1399" i="1" s="1"/>
  <c r="H1400" i="1"/>
  <c r="L1400" i="1" s="1"/>
  <c r="H1426" i="1"/>
  <c r="L1426" i="1" s="1"/>
  <c r="H1427" i="1"/>
  <c r="L1427" i="1" s="1"/>
  <c r="H1428" i="1"/>
  <c r="L1428" i="1" s="1"/>
  <c r="H1429" i="1"/>
  <c r="L1429" i="1" s="1"/>
  <c r="H1442" i="1"/>
  <c r="L1442" i="1" s="1"/>
  <c r="H1443" i="1"/>
  <c r="L1443" i="1" s="1"/>
  <c r="H1444" i="1"/>
  <c r="L1444" i="1" s="1"/>
  <c r="H1445" i="1"/>
  <c r="L1445" i="1" s="1"/>
  <c r="H1446" i="1"/>
  <c r="L1446" i="1" s="1"/>
  <c r="H1462" i="1"/>
  <c r="L1462" i="1" s="1"/>
  <c r="H1463" i="1"/>
  <c r="L1463" i="1" s="1"/>
  <c r="H1464" i="1"/>
  <c r="L1464" i="1" s="1"/>
  <c r="H1465" i="1"/>
  <c r="L1465" i="1" s="1"/>
  <c r="H1466" i="1"/>
  <c r="L1466" i="1" s="1"/>
  <c r="H1467" i="1"/>
  <c r="L1467" i="1" s="1"/>
  <c r="H1468" i="1"/>
  <c r="L1468" i="1" s="1"/>
  <c r="H1469" i="1"/>
  <c r="L1469" i="1" s="1"/>
  <c r="H1487" i="1"/>
  <c r="L1487" i="1" s="1"/>
  <c r="H1488" i="1"/>
  <c r="L1488" i="1" s="1"/>
  <c r="H1489" i="1"/>
  <c r="L1489" i="1" s="1"/>
  <c r="H1490" i="1"/>
  <c r="L1490" i="1" s="1"/>
  <c r="H1506" i="1"/>
  <c r="L1506" i="1" s="1"/>
  <c r="H1507" i="1"/>
  <c r="L1507" i="1" s="1"/>
  <c r="H1508" i="1"/>
  <c r="L1508" i="1" s="1"/>
  <c r="H1509" i="1"/>
  <c r="L1509" i="1" s="1"/>
  <c r="H1510" i="1"/>
  <c r="L1510" i="1" s="1"/>
  <c r="H1511" i="1"/>
  <c r="L1511" i="1" s="1"/>
  <c r="H1512" i="1"/>
  <c r="L1512" i="1" s="1"/>
  <c r="H1513" i="1"/>
  <c r="L1513" i="1" s="1"/>
  <c r="H1514" i="1"/>
  <c r="L1514" i="1" s="1"/>
  <c r="H26" i="1"/>
  <c r="E177" i="3"/>
  <c r="E176" i="3"/>
  <c r="E175" i="3"/>
  <c r="E174" i="3"/>
  <c r="E173" i="3"/>
  <c r="E172" i="3"/>
  <c r="E171" i="3"/>
  <c r="E170" i="3"/>
  <c r="O46" i="8"/>
  <c r="B177" i="3"/>
  <c r="B176" i="3"/>
  <c r="I1153" i="1"/>
  <c r="H1153" i="1"/>
  <c r="L1153" i="1" s="1"/>
  <c r="I323" i="1"/>
  <c r="H323" i="1"/>
  <c r="L323" i="1" s="1"/>
  <c r="I1365" i="1"/>
  <c r="H1365" i="1"/>
  <c r="L1365" i="1" s="1"/>
  <c r="I1080" i="1"/>
  <c r="H1080" i="1"/>
  <c r="L1080" i="1" s="1"/>
  <c r="E167" i="3"/>
  <c r="B167" i="3"/>
  <c r="E165" i="3"/>
  <c r="E166" i="3"/>
  <c r="E168" i="3"/>
  <c r="E169" i="3"/>
  <c r="O12" i="8"/>
  <c r="O51" i="8"/>
  <c r="O17" i="8"/>
  <c r="U41" i="8"/>
  <c r="B171" i="3"/>
  <c r="B170" i="3"/>
  <c r="S9" i="8"/>
  <c r="S20" i="8"/>
  <c r="B175" i="3"/>
  <c r="B166" i="3"/>
  <c r="B165" i="3"/>
  <c r="B174" i="3"/>
  <c r="B173" i="3"/>
  <c r="E4" i="3"/>
  <c r="E5" i="3"/>
  <c r="E6" i="3"/>
  <c r="E7" i="3"/>
  <c r="E8" i="3"/>
  <c r="E9" i="3"/>
  <c r="E10" i="3"/>
  <c r="E11" i="3"/>
  <c r="E113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78" i="3"/>
  <c r="E179" i="3"/>
  <c r="E180" i="3"/>
  <c r="E3" i="3"/>
  <c r="H4" i="1"/>
  <c r="L4" i="1" s="1"/>
  <c r="H5" i="1"/>
  <c r="L5" i="1" s="1"/>
  <c r="H6" i="1"/>
  <c r="L6" i="1" s="1"/>
  <c r="H7" i="1"/>
  <c r="L7" i="1" s="1"/>
  <c r="H8" i="1"/>
  <c r="L8" i="1" s="1"/>
  <c r="H9" i="1"/>
  <c r="L9" i="1" s="1"/>
  <c r="H10" i="1"/>
  <c r="L10" i="1" s="1"/>
  <c r="H11" i="1"/>
  <c r="L11" i="1" s="1"/>
  <c r="H12" i="1"/>
  <c r="L12" i="1" s="1"/>
  <c r="H13" i="1"/>
  <c r="L13" i="1" s="1"/>
  <c r="H14" i="1"/>
  <c r="L14" i="1" s="1"/>
  <c r="H15" i="1"/>
  <c r="L15" i="1" s="1"/>
  <c r="H16" i="1"/>
  <c r="L16" i="1" s="1"/>
  <c r="H17" i="1"/>
  <c r="L17" i="1" s="1"/>
  <c r="H18" i="1"/>
  <c r="L18" i="1" s="1"/>
  <c r="H19" i="1"/>
  <c r="L19" i="1" s="1"/>
  <c r="H20" i="1"/>
  <c r="L20" i="1" s="1"/>
  <c r="H21" i="1"/>
  <c r="L21" i="1" s="1"/>
  <c r="H22" i="1"/>
  <c r="L22" i="1" s="1"/>
  <c r="H23" i="1"/>
  <c r="L23" i="1" s="1"/>
  <c r="H24" i="1"/>
  <c r="L24" i="1" s="1"/>
  <c r="H25" i="1"/>
  <c r="L25" i="1" s="1"/>
  <c r="H46" i="1"/>
  <c r="L46" i="1" s="1"/>
  <c r="H47" i="1"/>
  <c r="L47" i="1" s="1"/>
  <c r="H48" i="1"/>
  <c r="L48" i="1" s="1"/>
  <c r="H49" i="1"/>
  <c r="L49" i="1" s="1"/>
  <c r="H50" i="1"/>
  <c r="L50" i="1" s="1"/>
  <c r="H51" i="1"/>
  <c r="L51" i="1" s="1"/>
  <c r="H52" i="1"/>
  <c r="L52" i="1" s="1"/>
  <c r="H53" i="1"/>
  <c r="L53" i="1" s="1"/>
  <c r="H54" i="1"/>
  <c r="L54" i="1" s="1"/>
  <c r="H55" i="1"/>
  <c r="L55" i="1" s="1"/>
  <c r="H56" i="1"/>
  <c r="L56" i="1" s="1"/>
  <c r="H57" i="1"/>
  <c r="L57" i="1" s="1"/>
  <c r="M34" i="1" s="1"/>
  <c r="H58" i="1"/>
  <c r="L58" i="1" s="1"/>
  <c r="M35" i="1" s="1"/>
  <c r="H59" i="1"/>
  <c r="L59" i="1" s="1"/>
  <c r="M36" i="1" s="1"/>
  <c r="H60" i="1"/>
  <c r="L60" i="1" s="1"/>
  <c r="H61" i="1"/>
  <c r="L61" i="1" s="1"/>
  <c r="M38" i="1" s="1"/>
  <c r="H62" i="1"/>
  <c r="L62" i="1" s="1"/>
  <c r="H63" i="1"/>
  <c r="L63" i="1" s="1"/>
  <c r="H64" i="1"/>
  <c r="L64" i="1" s="1"/>
  <c r="H65" i="1"/>
  <c r="L65" i="1" s="1"/>
  <c r="H66" i="1"/>
  <c r="L66" i="1" s="1"/>
  <c r="H67" i="1"/>
  <c r="L67" i="1" s="1"/>
  <c r="M44" i="1" s="1"/>
  <c r="H68" i="1"/>
  <c r="L68" i="1" s="1"/>
  <c r="H69" i="1"/>
  <c r="L69" i="1" s="1"/>
  <c r="H70" i="1"/>
  <c r="L70" i="1" s="1"/>
  <c r="H71" i="1"/>
  <c r="L71" i="1" s="1"/>
  <c r="H72" i="1"/>
  <c r="L72" i="1" s="1"/>
  <c r="H73" i="1"/>
  <c r="L73" i="1" s="1"/>
  <c r="H74" i="1"/>
  <c r="L74" i="1" s="1"/>
  <c r="H75" i="1"/>
  <c r="L75" i="1" s="1"/>
  <c r="H76" i="1"/>
  <c r="L76" i="1" s="1"/>
  <c r="H77" i="1"/>
  <c r="L77" i="1" s="1"/>
  <c r="H78" i="1"/>
  <c r="L78" i="1" s="1"/>
  <c r="H79" i="1"/>
  <c r="L79" i="1" s="1"/>
  <c r="H80" i="1"/>
  <c r="L80" i="1" s="1"/>
  <c r="H93" i="1"/>
  <c r="L93" i="1" s="1"/>
  <c r="H94" i="1"/>
  <c r="L94" i="1" s="1"/>
  <c r="H95" i="1"/>
  <c r="L95" i="1" s="1"/>
  <c r="H96" i="1"/>
  <c r="L96" i="1" s="1"/>
  <c r="H97" i="1"/>
  <c r="L97" i="1" s="1"/>
  <c r="H98" i="1"/>
  <c r="L98" i="1" s="1"/>
  <c r="H99" i="1"/>
  <c r="L99" i="1" s="1"/>
  <c r="H100" i="1"/>
  <c r="L100" i="1" s="1"/>
  <c r="H101" i="1"/>
  <c r="L101" i="1" s="1"/>
  <c r="H102" i="1"/>
  <c r="L102" i="1" s="1"/>
  <c r="H103" i="1"/>
  <c r="L103" i="1" s="1"/>
  <c r="H104" i="1"/>
  <c r="L104" i="1" s="1"/>
  <c r="M81" i="1" s="1"/>
  <c r="H105" i="1"/>
  <c r="L105" i="1" s="1"/>
  <c r="H106" i="1"/>
  <c r="L106" i="1" s="1"/>
  <c r="H107" i="1"/>
  <c r="L107" i="1" s="1"/>
  <c r="H108" i="1"/>
  <c r="L108" i="1" s="1"/>
  <c r="H109" i="1"/>
  <c r="L109" i="1" s="1"/>
  <c r="H110" i="1"/>
  <c r="L110" i="1" s="1"/>
  <c r="H111" i="1"/>
  <c r="L111" i="1" s="1"/>
  <c r="H112" i="1"/>
  <c r="L112" i="1" s="1"/>
  <c r="H113" i="1"/>
  <c r="L113" i="1" s="1"/>
  <c r="H114" i="1"/>
  <c r="L114" i="1" s="1"/>
  <c r="H115" i="1"/>
  <c r="L115" i="1" s="1"/>
  <c r="H116" i="1"/>
  <c r="L116" i="1" s="1"/>
  <c r="H117" i="1"/>
  <c r="L117" i="1" s="1"/>
  <c r="H122" i="1"/>
  <c r="L122" i="1" s="1"/>
  <c r="H123" i="1"/>
  <c r="L123" i="1" s="1"/>
  <c r="H136" i="1"/>
  <c r="L136" i="1" s="1"/>
  <c r="H137" i="1"/>
  <c r="L137" i="1" s="1"/>
  <c r="H138" i="1"/>
  <c r="L138" i="1" s="1"/>
  <c r="H139" i="1"/>
  <c r="L139" i="1" s="1"/>
  <c r="H140" i="1"/>
  <c r="L140" i="1" s="1"/>
  <c r="H141" i="1"/>
  <c r="L141" i="1" s="1"/>
  <c r="H142" i="1"/>
  <c r="L142" i="1" s="1"/>
  <c r="H143" i="1"/>
  <c r="L143" i="1" s="1"/>
  <c r="H144" i="1"/>
  <c r="L144" i="1" s="1"/>
  <c r="H145" i="1"/>
  <c r="L145" i="1" s="1"/>
  <c r="H146" i="1"/>
  <c r="L146" i="1" s="1"/>
  <c r="H147" i="1"/>
  <c r="L147" i="1" s="1"/>
  <c r="M124" i="1" s="1"/>
  <c r="H148" i="1"/>
  <c r="L148" i="1" s="1"/>
  <c r="M125" i="1" s="1"/>
  <c r="H149" i="1"/>
  <c r="L149" i="1" s="1"/>
  <c r="H150" i="1"/>
  <c r="L150" i="1" s="1"/>
  <c r="H151" i="1"/>
  <c r="L151" i="1" s="1"/>
  <c r="M128" i="1" s="1"/>
  <c r="H152" i="1"/>
  <c r="L152" i="1" s="1"/>
  <c r="H153" i="1"/>
  <c r="L153" i="1" s="1"/>
  <c r="H154" i="1"/>
  <c r="L154" i="1" s="1"/>
  <c r="H155" i="1"/>
  <c r="L155" i="1" s="1"/>
  <c r="H156" i="1"/>
  <c r="L156" i="1" s="1"/>
  <c r="M133" i="1" s="1"/>
  <c r="H157" i="1"/>
  <c r="L157" i="1" s="1"/>
  <c r="H158" i="1"/>
  <c r="L158" i="1" s="1"/>
  <c r="H159" i="1"/>
  <c r="L159" i="1" s="1"/>
  <c r="H160" i="1"/>
  <c r="L160" i="1" s="1"/>
  <c r="H161" i="1"/>
  <c r="L161" i="1" s="1"/>
  <c r="H162" i="1"/>
  <c r="L162" i="1" s="1"/>
  <c r="H163" i="1"/>
  <c r="L163" i="1" s="1"/>
  <c r="H165" i="1"/>
  <c r="L165" i="1" s="1"/>
  <c r="H164" i="1"/>
  <c r="L164" i="1" s="1"/>
  <c r="H166" i="1"/>
  <c r="L166" i="1" s="1"/>
  <c r="H167" i="1"/>
  <c r="L167" i="1" s="1"/>
  <c r="H168" i="1"/>
  <c r="L168" i="1" s="1"/>
  <c r="H169" i="1"/>
  <c r="L169" i="1" s="1"/>
  <c r="H170" i="1"/>
  <c r="L170" i="1" s="1"/>
  <c r="H171" i="1"/>
  <c r="L171" i="1" s="1"/>
  <c r="H172" i="1"/>
  <c r="L172" i="1" s="1"/>
  <c r="H173" i="1"/>
  <c r="L173" i="1" s="1"/>
  <c r="H174" i="1"/>
  <c r="L174" i="1" s="1"/>
  <c r="H175" i="1"/>
  <c r="L175" i="1" s="1"/>
  <c r="H176" i="1"/>
  <c r="L176" i="1" s="1"/>
  <c r="H177" i="1"/>
  <c r="L177" i="1" s="1"/>
  <c r="H178" i="1"/>
  <c r="L178" i="1" s="1"/>
  <c r="H179" i="1"/>
  <c r="L179" i="1" s="1"/>
  <c r="H180" i="1"/>
  <c r="L180" i="1" s="1"/>
  <c r="H181" i="1"/>
  <c r="L181" i="1" s="1"/>
  <c r="H193" i="1"/>
  <c r="L193" i="1" s="1"/>
  <c r="H194" i="1"/>
  <c r="L194" i="1" s="1"/>
  <c r="H195" i="1"/>
  <c r="L195" i="1" s="1"/>
  <c r="M172" i="1" s="1"/>
  <c r="H196" i="1"/>
  <c r="L196" i="1" s="1"/>
  <c r="H197" i="1"/>
  <c r="L197" i="1" s="1"/>
  <c r="H198" i="1"/>
  <c r="L198" i="1" s="1"/>
  <c r="H199" i="1"/>
  <c r="L199" i="1" s="1"/>
  <c r="H200" i="1"/>
  <c r="L200" i="1" s="1"/>
  <c r="H201" i="1"/>
  <c r="L201" i="1" s="1"/>
  <c r="H202" i="1"/>
  <c r="L202" i="1" s="1"/>
  <c r="H212" i="1"/>
  <c r="L212" i="1" s="1"/>
  <c r="H213" i="1"/>
  <c r="L213" i="1" s="1"/>
  <c r="H214" i="1"/>
  <c r="L214" i="1" s="1"/>
  <c r="H215" i="1"/>
  <c r="L215" i="1" s="1"/>
  <c r="H216" i="1"/>
  <c r="L216" i="1" s="1"/>
  <c r="H217" i="1"/>
  <c r="L217" i="1" s="1"/>
  <c r="H218" i="1"/>
  <c r="L218" i="1" s="1"/>
  <c r="H219" i="1"/>
  <c r="L219" i="1" s="1"/>
  <c r="H220" i="1"/>
  <c r="L220" i="1" s="1"/>
  <c r="H228" i="1"/>
  <c r="L228" i="1" s="1"/>
  <c r="H229" i="1"/>
  <c r="L229" i="1" s="1"/>
  <c r="H230" i="1"/>
  <c r="L230" i="1" s="1"/>
  <c r="H231" i="1"/>
  <c r="L231" i="1" s="1"/>
  <c r="H232" i="1"/>
  <c r="L232" i="1" s="1"/>
  <c r="H233" i="1"/>
  <c r="L233" i="1" s="1"/>
  <c r="H234" i="1"/>
  <c r="L234" i="1" s="1"/>
  <c r="H235" i="1"/>
  <c r="L235" i="1" s="1"/>
  <c r="H236" i="1"/>
  <c r="L236" i="1" s="1"/>
  <c r="H237" i="1"/>
  <c r="L237" i="1" s="1"/>
  <c r="M214" i="1" s="1"/>
  <c r="H238" i="1"/>
  <c r="L238" i="1" s="1"/>
  <c r="H239" i="1"/>
  <c r="L239" i="1" s="1"/>
  <c r="H240" i="1"/>
  <c r="L240" i="1" s="1"/>
  <c r="H241" i="1"/>
  <c r="L241" i="1" s="1"/>
  <c r="H242" i="1"/>
  <c r="L242" i="1" s="1"/>
  <c r="H244" i="1"/>
  <c r="L244" i="1" s="1"/>
  <c r="H243" i="1"/>
  <c r="L243" i="1" s="1"/>
  <c r="H257" i="1"/>
  <c r="L257" i="1" s="1"/>
  <c r="H258" i="1"/>
  <c r="L258" i="1" s="1"/>
  <c r="H259" i="1"/>
  <c r="L259" i="1" s="1"/>
  <c r="H260" i="1"/>
  <c r="L260" i="1" s="1"/>
  <c r="H261" i="1"/>
  <c r="L261" i="1" s="1"/>
  <c r="H262" i="1"/>
  <c r="L262" i="1" s="1"/>
  <c r="H263" i="1"/>
  <c r="L263" i="1" s="1"/>
  <c r="H264" i="1"/>
  <c r="L264" i="1" s="1"/>
  <c r="H265" i="1"/>
  <c r="L265" i="1" s="1"/>
  <c r="H266" i="1"/>
  <c r="L266" i="1" s="1"/>
  <c r="H267" i="1"/>
  <c r="L267" i="1" s="1"/>
  <c r="H268" i="1"/>
  <c r="L268" i="1" s="1"/>
  <c r="H269" i="1"/>
  <c r="L269" i="1" s="1"/>
  <c r="H270" i="1"/>
  <c r="L270" i="1" s="1"/>
  <c r="H271" i="1"/>
  <c r="L271" i="1" s="1"/>
  <c r="H272" i="1"/>
  <c r="L272" i="1" s="1"/>
  <c r="H273" i="1"/>
  <c r="L273" i="1" s="1"/>
  <c r="H274" i="1"/>
  <c r="L274" i="1" s="1"/>
  <c r="H275" i="1"/>
  <c r="L275" i="1" s="1"/>
  <c r="H276" i="1"/>
  <c r="L276" i="1" s="1"/>
  <c r="H277" i="1"/>
  <c r="H278" i="1"/>
  <c r="L278" i="1" s="1"/>
  <c r="H279" i="1"/>
  <c r="L279" i="1" s="1"/>
  <c r="H280" i="1"/>
  <c r="L280" i="1" s="1"/>
  <c r="H281" i="1"/>
  <c r="L281" i="1" s="1"/>
  <c r="H282" i="1"/>
  <c r="L282" i="1" s="1"/>
  <c r="H283" i="1"/>
  <c r="L283" i="1" s="1"/>
  <c r="H284" i="1"/>
  <c r="L284" i="1" s="1"/>
  <c r="H285" i="1"/>
  <c r="L285" i="1" s="1"/>
  <c r="H286" i="1"/>
  <c r="L286" i="1" s="1"/>
  <c r="H287" i="1"/>
  <c r="L287" i="1" s="1"/>
  <c r="H288" i="1"/>
  <c r="L288" i="1" s="1"/>
  <c r="H289" i="1"/>
  <c r="L289" i="1" s="1"/>
  <c r="H290" i="1"/>
  <c r="L290" i="1" s="1"/>
  <c r="H299" i="1"/>
  <c r="L299" i="1" s="1"/>
  <c r="H300" i="1"/>
  <c r="L300" i="1" s="1"/>
  <c r="M277" i="1" s="1"/>
  <c r="H301" i="1"/>
  <c r="L301" i="1" s="1"/>
  <c r="H302" i="1"/>
  <c r="L302" i="1" s="1"/>
  <c r="H303" i="1"/>
  <c r="L303" i="1" s="1"/>
  <c r="H304" i="1"/>
  <c r="L304" i="1" s="1"/>
  <c r="H305" i="1"/>
  <c r="L305" i="1" s="1"/>
  <c r="H306" i="1"/>
  <c r="L306" i="1" s="1"/>
  <c r="H307" i="1"/>
  <c r="L307" i="1" s="1"/>
  <c r="H308" i="1"/>
  <c r="L308" i="1" s="1"/>
  <c r="H309" i="1"/>
  <c r="L309" i="1" s="1"/>
  <c r="H310" i="1"/>
  <c r="L310" i="1" s="1"/>
  <c r="H311" i="1"/>
  <c r="L311" i="1" s="1"/>
  <c r="H312" i="1"/>
  <c r="L312" i="1" s="1"/>
  <c r="H313" i="1"/>
  <c r="L313" i="1" s="1"/>
  <c r="H314" i="1"/>
  <c r="L314" i="1" s="1"/>
  <c r="H315" i="1"/>
  <c r="L315" i="1" s="1"/>
  <c r="H316" i="1"/>
  <c r="L316" i="1" s="1"/>
  <c r="H317" i="1"/>
  <c r="L317" i="1" s="1"/>
  <c r="H318" i="1"/>
  <c r="L318" i="1" s="1"/>
  <c r="H319" i="1"/>
  <c r="L319" i="1" s="1"/>
  <c r="H320" i="1"/>
  <c r="L320" i="1" s="1"/>
  <c r="H321" i="1"/>
  <c r="L321" i="1" s="1"/>
  <c r="H322" i="1"/>
  <c r="L322" i="1" s="1"/>
  <c r="H329" i="1"/>
  <c r="L329" i="1" s="1"/>
  <c r="H324" i="1"/>
  <c r="L324" i="1" s="1"/>
  <c r="H325" i="1"/>
  <c r="L325" i="1" s="1"/>
  <c r="H326" i="1"/>
  <c r="L326" i="1" s="1"/>
  <c r="H327" i="1"/>
  <c r="L327" i="1" s="1"/>
  <c r="H328" i="1"/>
  <c r="L328" i="1" s="1"/>
  <c r="H330" i="1"/>
  <c r="L330" i="1" s="1"/>
  <c r="H331" i="1"/>
  <c r="L331" i="1" s="1"/>
  <c r="H342" i="1"/>
  <c r="L342" i="1" s="1"/>
  <c r="M319" i="1" s="1"/>
  <c r="H343" i="1"/>
  <c r="L343" i="1" s="1"/>
  <c r="H344" i="1"/>
  <c r="L344" i="1" s="1"/>
  <c r="H345" i="1"/>
  <c r="L345" i="1" s="1"/>
  <c r="H346" i="1"/>
  <c r="L346" i="1" s="1"/>
  <c r="H347" i="1"/>
  <c r="L347" i="1" s="1"/>
  <c r="M324" i="1" s="1"/>
  <c r="H348" i="1"/>
  <c r="L348" i="1" s="1"/>
  <c r="M325" i="1" s="1"/>
  <c r="H349" i="1"/>
  <c r="L349" i="1" s="1"/>
  <c r="M326" i="1" s="1"/>
  <c r="H350" i="1"/>
  <c r="L350" i="1" s="1"/>
  <c r="H351" i="1"/>
  <c r="L351" i="1" s="1"/>
  <c r="M328" i="1" s="1"/>
  <c r="H352" i="1"/>
  <c r="L352" i="1" s="1"/>
  <c r="H353" i="1"/>
  <c r="L353" i="1" s="1"/>
  <c r="H354" i="1"/>
  <c r="L354" i="1" s="1"/>
  <c r="H355" i="1"/>
  <c r="L355" i="1" s="1"/>
  <c r="H356" i="1"/>
  <c r="L356" i="1" s="1"/>
  <c r="H357" i="1"/>
  <c r="L357" i="1" s="1"/>
  <c r="H358" i="1"/>
  <c r="L358" i="1" s="1"/>
  <c r="H359" i="1"/>
  <c r="L359" i="1" s="1"/>
  <c r="H360" i="1"/>
  <c r="L360" i="1" s="1"/>
  <c r="H361" i="1"/>
  <c r="L361" i="1" s="1"/>
  <c r="H362" i="1"/>
  <c r="L362" i="1" s="1"/>
  <c r="H363" i="1"/>
  <c r="L363" i="1" s="1"/>
  <c r="H364" i="1"/>
  <c r="L364" i="1" s="1"/>
  <c r="H365" i="1"/>
  <c r="L365" i="1" s="1"/>
  <c r="H366" i="1"/>
  <c r="L366" i="1" s="1"/>
  <c r="H367" i="1"/>
  <c r="L367" i="1" s="1"/>
  <c r="H368" i="1"/>
  <c r="L368" i="1" s="1"/>
  <c r="H369" i="1"/>
  <c r="L369" i="1" s="1"/>
  <c r="H370" i="1"/>
  <c r="L370" i="1" s="1"/>
  <c r="H371" i="1"/>
  <c r="L371" i="1" s="1"/>
  <c r="H372" i="1"/>
  <c r="L372" i="1" s="1"/>
  <c r="H373" i="1"/>
  <c r="L373" i="1" s="1"/>
  <c r="H374" i="1"/>
  <c r="L374" i="1" s="1"/>
  <c r="H375" i="1"/>
  <c r="L375" i="1" s="1"/>
  <c r="H376" i="1"/>
  <c r="L376" i="1" s="1"/>
  <c r="H377" i="1"/>
  <c r="L377" i="1" s="1"/>
  <c r="H378" i="1"/>
  <c r="L378" i="1" s="1"/>
  <c r="H379" i="1"/>
  <c r="L379" i="1" s="1"/>
  <c r="H380" i="1"/>
  <c r="L380" i="1" s="1"/>
  <c r="H381" i="1"/>
  <c r="L381" i="1" s="1"/>
  <c r="H382" i="1"/>
  <c r="L382" i="1" s="1"/>
  <c r="H383" i="1"/>
  <c r="L383" i="1" s="1"/>
  <c r="H384" i="1"/>
  <c r="L384" i="1" s="1"/>
  <c r="H385" i="1"/>
  <c r="L385" i="1" s="1"/>
  <c r="H400" i="1"/>
  <c r="L400" i="1" s="1"/>
  <c r="H401" i="1"/>
  <c r="L401" i="1" s="1"/>
  <c r="H402" i="1"/>
  <c r="L402" i="1" s="1"/>
  <c r="H403" i="1"/>
  <c r="L403" i="1" s="1"/>
  <c r="H404" i="1"/>
  <c r="L404" i="1" s="1"/>
  <c r="H405" i="1"/>
  <c r="L405" i="1" s="1"/>
  <c r="H406" i="1"/>
  <c r="L406" i="1" s="1"/>
  <c r="H407" i="1"/>
  <c r="L407" i="1" s="1"/>
  <c r="H408" i="1"/>
  <c r="L408" i="1" s="1"/>
  <c r="H409" i="1"/>
  <c r="L409" i="1" s="1"/>
  <c r="H410" i="1"/>
  <c r="L410" i="1" s="1"/>
  <c r="H411" i="1"/>
  <c r="L411" i="1" s="1"/>
  <c r="H412" i="1"/>
  <c r="L412" i="1" s="1"/>
  <c r="H413" i="1"/>
  <c r="L413" i="1" s="1"/>
  <c r="H414" i="1"/>
  <c r="L414" i="1" s="1"/>
  <c r="H415" i="1"/>
  <c r="L415" i="1" s="1"/>
  <c r="H416" i="1"/>
  <c r="L416" i="1" s="1"/>
  <c r="H417" i="1"/>
  <c r="L417" i="1" s="1"/>
  <c r="H418" i="1"/>
  <c r="L418" i="1" s="1"/>
  <c r="H424" i="1"/>
  <c r="L424" i="1" s="1"/>
  <c r="H425" i="1"/>
  <c r="L425" i="1" s="1"/>
  <c r="H426" i="1"/>
  <c r="L426" i="1" s="1"/>
  <c r="H427" i="1"/>
  <c r="L427" i="1" s="1"/>
  <c r="H439" i="1"/>
  <c r="L439" i="1" s="1"/>
  <c r="H440" i="1"/>
  <c r="L440" i="1" s="1"/>
  <c r="H441" i="1"/>
  <c r="L441" i="1" s="1"/>
  <c r="H442" i="1"/>
  <c r="L442" i="1" s="1"/>
  <c r="H443" i="1"/>
  <c r="L443" i="1" s="1"/>
  <c r="H444" i="1"/>
  <c r="L444" i="1" s="1"/>
  <c r="H445" i="1"/>
  <c r="L445" i="1" s="1"/>
  <c r="H446" i="1"/>
  <c r="L446" i="1" s="1"/>
  <c r="H447" i="1"/>
  <c r="L447" i="1" s="1"/>
  <c r="H448" i="1"/>
  <c r="L448" i="1" s="1"/>
  <c r="M425" i="1" s="1"/>
  <c r="H449" i="1"/>
  <c r="L449" i="1" s="1"/>
  <c r="H450" i="1"/>
  <c r="L450" i="1" s="1"/>
  <c r="H451" i="1"/>
  <c r="L451" i="1" s="1"/>
  <c r="H452" i="1"/>
  <c r="L452" i="1" s="1"/>
  <c r="H453" i="1"/>
  <c r="L453" i="1" s="1"/>
  <c r="H455" i="1"/>
  <c r="L455" i="1" s="1"/>
  <c r="H456" i="1"/>
  <c r="L456" i="1" s="1"/>
  <c r="H457" i="1"/>
  <c r="L457" i="1" s="1"/>
  <c r="H458" i="1"/>
  <c r="L458" i="1" s="1"/>
  <c r="H454" i="1"/>
  <c r="L454" i="1" s="1"/>
  <c r="H464" i="1"/>
  <c r="L464" i="1" s="1"/>
  <c r="H465" i="1"/>
  <c r="L465" i="1" s="1"/>
  <c r="H466" i="1"/>
  <c r="L466" i="1" s="1"/>
  <c r="H467" i="1"/>
  <c r="L467" i="1" s="1"/>
  <c r="H468" i="1"/>
  <c r="L468" i="1" s="1"/>
  <c r="H469" i="1"/>
  <c r="L469" i="1" s="1"/>
  <c r="H470" i="1"/>
  <c r="L470" i="1" s="1"/>
  <c r="H471" i="1"/>
  <c r="L471" i="1" s="1"/>
  <c r="H472" i="1"/>
  <c r="L472" i="1" s="1"/>
  <c r="H473" i="1"/>
  <c r="L473" i="1" s="1"/>
  <c r="H474" i="1"/>
  <c r="L474" i="1" s="1"/>
  <c r="H475" i="1"/>
  <c r="L475" i="1" s="1"/>
  <c r="H476" i="1"/>
  <c r="L476" i="1" s="1"/>
  <c r="H477" i="1"/>
  <c r="L477" i="1" s="1"/>
  <c r="H478" i="1"/>
  <c r="L478" i="1" s="1"/>
  <c r="H484" i="1"/>
  <c r="L484" i="1" s="1"/>
  <c r="H485" i="1"/>
  <c r="L485" i="1" s="1"/>
  <c r="H486" i="1"/>
  <c r="L486" i="1" s="1"/>
  <c r="H487" i="1"/>
  <c r="L487" i="1" s="1"/>
  <c r="H488" i="1"/>
  <c r="L488" i="1" s="1"/>
  <c r="H489" i="1"/>
  <c r="L489" i="1" s="1"/>
  <c r="H490" i="1"/>
  <c r="L490" i="1" s="1"/>
  <c r="H496" i="1"/>
  <c r="L496" i="1" s="1"/>
  <c r="H497" i="1"/>
  <c r="L497" i="1" s="1"/>
  <c r="H498" i="1"/>
  <c r="L498" i="1" s="1"/>
  <c r="H499" i="1"/>
  <c r="L499" i="1" s="1"/>
  <c r="H500" i="1"/>
  <c r="L500" i="1" s="1"/>
  <c r="H501" i="1"/>
  <c r="L501" i="1" s="1"/>
  <c r="H502" i="1"/>
  <c r="L502" i="1" s="1"/>
  <c r="H503" i="1"/>
  <c r="L503" i="1" s="1"/>
  <c r="H509" i="1"/>
  <c r="L509" i="1" s="1"/>
  <c r="H510" i="1"/>
  <c r="L510" i="1" s="1"/>
  <c r="H511" i="1"/>
  <c r="L511" i="1" s="1"/>
  <c r="H512" i="1"/>
  <c r="L512" i="1" s="1"/>
  <c r="H513" i="1"/>
  <c r="L513" i="1" s="1"/>
  <c r="H514" i="1"/>
  <c r="L514" i="1" s="1"/>
  <c r="H515" i="1"/>
  <c r="L515" i="1" s="1"/>
  <c r="M492" i="1" s="1"/>
  <c r="H525" i="1"/>
  <c r="L525" i="1" s="1"/>
  <c r="H526" i="1"/>
  <c r="L526" i="1" s="1"/>
  <c r="H527" i="1"/>
  <c r="L527" i="1" s="1"/>
  <c r="H528" i="1"/>
  <c r="L528" i="1" s="1"/>
  <c r="H529" i="1"/>
  <c r="L529" i="1" s="1"/>
  <c r="H530" i="1"/>
  <c r="L530" i="1" s="1"/>
  <c r="H531" i="1"/>
  <c r="L531" i="1" s="1"/>
  <c r="H532" i="1"/>
  <c r="L532" i="1" s="1"/>
  <c r="H533" i="1"/>
  <c r="L533" i="1" s="1"/>
  <c r="H534" i="1"/>
  <c r="L534" i="1" s="1"/>
  <c r="H535" i="1"/>
  <c r="L535" i="1" s="1"/>
  <c r="H536" i="1"/>
  <c r="L536" i="1" s="1"/>
  <c r="H537" i="1"/>
  <c r="L537" i="1" s="1"/>
  <c r="H538" i="1"/>
  <c r="L538" i="1" s="1"/>
  <c r="H539" i="1"/>
  <c r="L539" i="1" s="1"/>
  <c r="H540" i="1"/>
  <c r="L540" i="1" s="1"/>
  <c r="H541" i="1"/>
  <c r="L541" i="1" s="1"/>
  <c r="H542" i="1"/>
  <c r="L542" i="1" s="1"/>
  <c r="H553" i="1"/>
  <c r="L553" i="1" s="1"/>
  <c r="H554" i="1"/>
  <c r="L554" i="1" s="1"/>
  <c r="H555" i="1"/>
  <c r="L555" i="1" s="1"/>
  <c r="H556" i="1"/>
  <c r="L556" i="1" s="1"/>
  <c r="H557" i="1"/>
  <c r="L557" i="1" s="1"/>
  <c r="H558" i="1"/>
  <c r="L558" i="1" s="1"/>
  <c r="H559" i="1"/>
  <c r="L559" i="1" s="1"/>
  <c r="H560" i="1"/>
  <c r="L560" i="1" s="1"/>
  <c r="H561" i="1"/>
  <c r="L561" i="1" s="1"/>
  <c r="H562" i="1"/>
  <c r="L562" i="1" s="1"/>
  <c r="H563" i="1"/>
  <c r="L563" i="1" s="1"/>
  <c r="H564" i="1"/>
  <c r="L564" i="1" s="1"/>
  <c r="H565" i="1"/>
  <c r="L565" i="1" s="1"/>
  <c r="H566" i="1"/>
  <c r="L566" i="1" s="1"/>
  <c r="H567" i="1"/>
  <c r="L567" i="1" s="1"/>
  <c r="H568" i="1"/>
  <c r="L568" i="1" s="1"/>
  <c r="H569" i="1"/>
  <c r="L569" i="1" s="1"/>
  <c r="H570" i="1"/>
  <c r="L570" i="1" s="1"/>
  <c r="H571" i="1"/>
  <c r="L571" i="1" s="1"/>
  <c r="H581" i="1"/>
  <c r="L581" i="1" s="1"/>
  <c r="H582" i="1"/>
  <c r="L582" i="1" s="1"/>
  <c r="H583" i="1"/>
  <c r="L583" i="1" s="1"/>
  <c r="H584" i="1"/>
  <c r="L584" i="1" s="1"/>
  <c r="H585" i="1"/>
  <c r="L585" i="1" s="1"/>
  <c r="H586" i="1"/>
  <c r="L586" i="1" s="1"/>
  <c r="H587" i="1"/>
  <c r="L587" i="1" s="1"/>
  <c r="H588" i="1"/>
  <c r="L588" i="1" s="1"/>
  <c r="H589" i="1"/>
  <c r="L589" i="1" s="1"/>
  <c r="H590" i="1"/>
  <c r="L590" i="1" s="1"/>
  <c r="H591" i="1"/>
  <c r="L591" i="1" s="1"/>
  <c r="H592" i="1"/>
  <c r="L592" i="1" s="1"/>
  <c r="H593" i="1"/>
  <c r="L593" i="1" s="1"/>
  <c r="H594" i="1"/>
  <c r="L594" i="1" s="1"/>
  <c r="H595" i="1"/>
  <c r="L595" i="1" s="1"/>
  <c r="H596" i="1"/>
  <c r="L596" i="1" s="1"/>
  <c r="H597" i="1"/>
  <c r="L597" i="1" s="1"/>
  <c r="H598" i="1"/>
  <c r="L598" i="1" s="1"/>
  <c r="H599" i="1"/>
  <c r="L599" i="1" s="1"/>
  <c r="H600" i="1"/>
  <c r="L600" i="1" s="1"/>
  <c r="H601" i="1"/>
  <c r="L601" i="1" s="1"/>
  <c r="H602" i="1"/>
  <c r="L602" i="1" s="1"/>
  <c r="H603" i="1"/>
  <c r="L603" i="1" s="1"/>
  <c r="H609" i="1"/>
  <c r="L609" i="1" s="1"/>
  <c r="H610" i="1"/>
  <c r="L610" i="1" s="1"/>
  <c r="H611" i="1"/>
  <c r="L611" i="1" s="1"/>
  <c r="H612" i="1"/>
  <c r="L612" i="1" s="1"/>
  <c r="H613" i="1"/>
  <c r="L613" i="1" s="1"/>
  <c r="H614" i="1"/>
  <c r="L614" i="1" s="1"/>
  <c r="H615" i="1"/>
  <c r="L615" i="1" s="1"/>
  <c r="H616" i="1"/>
  <c r="L616" i="1" s="1"/>
  <c r="H618" i="1"/>
  <c r="L618" i="1" s="1"/>
  <c r="H617" i="1"/>
  <c r="L617" i="1" s="1"/>
  <c r="H619" i="1"/>
  <c r="L619" i="1" s="1"/>
  <c r="H620" i="1"/>
  <c r="L620" i="1" s="1"/>
  <c r="H621" i="1"/>
  <c r="L621" i="1" s="1"/>
  <c r="H622" i="1"/>
  <c r="L622" i="1" s="1"/>
  <c r="H623" i="1"/>
  <c r="L623" i="1" s="1"/>
  <c r="H624" i="1"/>
  <c r="L624" i="1" s="1"/>
  <c r="H625" i="1"/>
  <c r="L625" i="1" s="1"/>
  <c r="H626" i="1"/>
  <c r="L626" i="1" s="1"/>
  <c r="H627" i="1"/>
  <c r="L627" i="1" s="1"/>
  <c r="H628" i="1"/>
  <c r="L628" i="1" s="1"/>
  <c r="H629" i="1"/>
  <c r="L629" i="1" s="1"/>
  <c r="H630" i="1"/>
  <c r="L630" i="1" s="1"/>
  <c r="H631" i="1"/>
  <c r="L631" i="1" s="1"/>
  <c r="H632" i="1"/>
  <c r="L632" i="1" s="1"/>
  <c r="H633" i="1"/>
  <c r="L633" i="1" s="1"/>
  <c r="H634" i="1"/>
  <c r="L634" i="1" s="1"/>
  <c r="H635" i="1"/>
  <c r="L635" i="1" s="1"/>
  <c r="H636" i="1"/>
  <c r="L636" i="1" s="1"/>
  <c r="H637" i="1"/>
  <c r="L637" i="1" s="1"/>
  <c r="H638" i="1"/>
  <c r="L638" i="1" s="1"/>
  <c r="H648" i="1"/>
  <c r="L648" i="1" s="1"/>
  <c r="H649" i="1"/>
  <c r="L649" i="1" s="1"/>
  <c r="H650" i="1"/>
  <c r="L650" i="1" s="1"/>
  <c r="H651" i="1"/>
  <c r="L651" i="1" s="1"/>
  <c r="H652" i="1"/>
  <c r="L652" i="1" s="1"/>
  <c r="H653" i="1"/>
  <c r="L653" i="1" s="1"/>
  <c r="H654" i="1"/>
  <c r="L654" i="1" s="1"/>
  <c r="H655" i="1"/>
  <c r="L655" i="1" s="1"/>
  <c r="H656" i="1"/>
  <c r="L656" i="1" s="1"/>
  <c r="H657" i="1"/>
  <c r="L657" i="1" s="1"/>
  <c r="H658" i="1"/>
  <c r="L658" i="1" s="1"/>
  <c r="H659" i="1"/>
  <c r="L659" i="1" s="1"/>
  <c r="H660" i="1"/>
  <c r="L660" i="1" s="1"/>
  <c r="H661" i="1"/>
  <c r="L661" i="1" s="1"/>
  <c r="H662" i="1"/>
  <c r="L662" i="1" s="1"/>
  <c r="H663" i="1"/>
  <c r="L663" i="1" s="1"/>
  <c r="H664" i="1"/>
  <c r="L664" i="1" s="1"/>
  <c r="H665" i="1"/>
  <c r="L665" i="1" s="1"/>
  <c r="H666" i="1"/>
  <c r="L666" i="1" s="1"/>
  <c r="H667" i="1"/>
  <c r="L667" i="1" s="1"/>
  <c r="H668" i="1"/>
  <c r="L668" i="1" s="1"/>
  <c r="H669" i="1"/>
  <c r="L669" i="1" s="1"/>
  <c r="H670" i="1"/>
  <c r="L670" i="1" s="1"/>
  <c r="H671" i="1"/>
  <c r="L671" i="1" s="1"/>
  <c r="H672" i="1"/>
  <c r="L672" i="1" s="1"/>
  <c r="H684" i="1"/>
  <c r="L684" i="1" s="1"/>
  <c r="H685" i="1"/>
  <c r="L685" i="1" s="1"/>
  <c r="H686" i="1"/>
  <c r="L686" i="1" s="1"/>
  <c r="H687" i="1"/>
  <c r="L687" i="1" s="1"/>
  <c r="H688" i="1"/>
  <c r="L688" i="1" s="1"/>
  <c r="H689" i="1"/>
  <c r="L689" i="1" s="1"/>
  <c r="H690" i="1"/>
  <c r="L690" i="1" s="1"/>
  <c r="H691" i="1"/>
  <c r="L691" i="1" s="1"/>
  <c r="H692" i="1"/>
  <c r="L692" i="1" s="1"/>
  <c r="H693" i="1"/>
  <c r="L693" i="1" s="1"/>
  <c r="H694" i="1"/>
  <c r="L694" i="1" s="1"/>
  <c r="H695" i="1"/>
  <c r="L695" i="1" s="1"/>
  <c r="H696" i="1"/>
  <c r="L696" i="1" s="1"/>
  <c r="H697" i="1"/>
  <c r="L697" i="1" s="1"/>
  <c r="H698" i="1"/>
  <c r="L698" i="1" s="1"/>
  <c r="H699" i="1"/>
  <c r="L699" i="1" s="1"/>
  <c r="H700" i="1"/>
  <c r="L700" i="1" s="1"/>
  <c r="H701" i="1"/>
  <c r="L701" i="1" s="1"/>
  <c r="H702" i="1"/>
  <c r="L702" i="1" s="1"/>
  <c r="H703" i="1"/>
  <c r="L703" i="1" s="1"/>
  <c r="H704" i="1"/>
  <c r="L704" i="1" s="1"/>
  <c r="H705" i="1"/>
  <c r="L705" i="1" s="1"/>
  <c r="H706" i="1"/>
  <c r="L706" i="1" s="1"/>
  <c r="H707" i="1"/>
  <c r="L707" i="1" s="1"/>
  <c r="H708" i="1"/>
  <c r="L708" i="1" s="1"/>
  <c r="H709" i="1"/>
  <c r="L709" i="1" s="1"/>
  <c r="H710" i="1"/>
  <c r="L710" i="1" s="1"/>
  <c r="H711" i="1"/>
  <c r="L711" i="1" s="1"/>
  <c r="H712" i="1"/>
  <c r="L712" i="1" s="1"/>
  <c r="H713" i="1"/>
  <c r="L713" i="1" s="1"/>
  <c r="H714" i="1"/>
  <c r="L714" i="1" s="1"/>
  <c r="H724" i="1"/>
  <c r="L724" i="1" s="1"/>
  <c r="H725" i="1"/>
  <c r="L725" i="1" s="1"/>
  <c r="H726" i="1"/>
  <c r="L726" i="1" s="1"/>
  <c r="H727" i="1"/>
  <c r="L727" i="1" s="1"/>
  <c r="H728" i="1"/>
  <c r="L728" i="1" s="1"/>
  <c r="H729" i="1"/>
  <c r="L729" i="1" s="1"/>
  <c r="H730" i="1"/>
  <c r="L730" i="1" s="1"/>
  <c r="H731" i="1"/>
  <c r="L731" i="1" s="1"/>
  <c r="H732" i="1"/>
  <c r="L732" i="1" s="1"/>
  <c r="H733" i="1"/>
  <c r="L733" i="1" s="1"/>
  <c r="H734" i="1"/>
  <c r="L734" i="1" s="1"/>
  <c r="H735" i="1"/>
  <c r="L735" i="1" s="1"/>
  <c r="H736" i="1"/>
  <c r="L736" i="1" s="1"/>
  <c r="H737" i="1"/>
  <c r="L737" i="1" s="1"/>
  <c r="H738" i="1"/>
  <c r="L738" i="1" s="1"/>
  <c r="H739" i="1"/>
  <c r="L739" i="1" s="1"/>
  <c r="H740" i="1"/>
  <c r="L740" i="1" s="1"/>
  <c r="H741" i="1"/>
  <c r="L741" i="1" s="1"/>
  <c r="H742" i="1"/>
  <c r="L742" i="1" s="1"/>
  <c r="H743" i="1"/>
  <c r="L743" i="1" s="1"/>
  <c r="H744" i="1"/>
  <c r="L744" i="1" s="1"/>
  <c r="H745" i="1"/>
  <c r="L745" i="1" s="1"/>
  <c r="H747" i="1"/>
  <c r="L747" i="1" s="1"/>
  <c r="H748" i="1"/>
  <c r="L748" i="1" s="1"/>
  <c r="H749" i="1"/>
  <c r="L749" i="1" s="1"/>
  <c r="H750" i="1"/>
  <c r="L750" i="1" s="1"/>
  <c r="H746" i="1"/>
  <c r="L746" i="1" s="1"/>
  <c r="H751" i="1"/>
  <c r="L751" i="1" s="1"/>
  <c r="H752" i="1"/>
  <c r="L752" i="1" s="1"/>
  <c r="H753" i="1"/>
  <c r="L753" i="1" s="1"/>
  <c r="H754" i="1"/>
  <c r="L754" i="1" s="1"/>
  <c r="H755" i="1"/>
  <c r="L755" i="1" s="1"/>
  <c r="H756" i="1"/>
  <c r="L756" i="1" s="1"/>
  <c r="H757" i="1"/>
  <c r="L757" i="1" s="1"/>
  <c r="H758" i="1"/>
  <c r="L758" i="1" s="1"/>
  <c r="H759" i="1"/>
  <c r="L759" i="1" s="1"/>
  <c r="H760" i="1"/>
  <c r="L760" i="1" s="1"/>
  <c r="H761" i="1"/>
  <c r="L761" i="1" s="1"/>
  <c r="H762" i="1"/>
  <c r="L762" i="1" s="1"/>
  <c r="H763" i="1"/>
  <c r="L763" i="1" s="1"/>
  <c r="H764" i="1"/>
  <c r="L764" i="1" s="1"/>
  <c r="H774" i="1"/>
  <c r="L774" i="1" s="1"/>
  <c r="H775" i="1"/>
  <c r="L775" i="1" s="1"/>
  <c r="H776" i="1"/>
  <c r="L776" i="1" s="1"/>
  <c r="H777" i="1"/>
  <c r="L777" i="1" s="1"/>
  <c r="H778" i="1"/>
  <c r="L778" i="1" s="1"/>
  <c r="H779" i="1"/>
  <c r="L779" i="1" s="1"/>
  <c r="H780" i="1"/>
  <c r="L780" i="1" s="1"/>
  <c r="H781" i="1"/>
  <c r="L781" i="1" s="1"/>
  <c r="H782" i="1"/>
  <c r="L782" i="1" s="1"/>
  <c r="H783" i="1"/>
  <c r="L783" i="1" s="1"/>
  <c r="H784" i="1"/>
  <c r="L784" i="1" s="1"/>
  <c r="H785" i="1"/>
  <c r="L785" i="1" s="1"/>
  <c r="H786" i="1"/>
  <c r="L786" i="1" s="1"/>
  <c r="H787" i="1"/>
  <c r="L787" i="1" s="1"/>
  <c r="H788" i="1"/>
  <c r="L788" i="1" s="1"/>
  <c r="H789" i="1"/>
  <c r="L789" i="1" s="1"/>
  <c r="H790" i="1"/>
  <c r="L790" i="1" s="1"/>
  <c r="H791" i="1"/>
  <c r="L791" i="1" s="1"/>
  <c r="H792" i="1"/>
  <c r="L792" i="1" s="1"/>
  <c r="H793" i="1"/>
  <c r="L793" i="1" s="1"/>
  <c r="H794" i="1"/>
  <c r="L794" i="1" s="1"/>
  <c r="H795" i="1"/>
  <c r="L795" i="1" s="1"/>
  <c r="H796" i="1"/>
  <c r="L796" i="1" s="1"/>
  <c r="H797" i="1"/>
  <c r="L797" i="1" s="1"/>
  <c r="H798" i="1"/>
  <c r="L798" i="1" s="1"/>
  <c r="H804" i="1"/>
  <c r="L804" i="1" s="1"/>
  <c r="H805" i="1"/>
  <c r="L805" i="1" s="1"/>
  <c r="H806" i="1"/>
  <c r="L806" i="1" s="1"/>
  <c r="H807" i="1"/>
  <c r="L807" i="1" s="1"/>
  <c r="H808" i="1"/>
  <c r="L808" i="1" s="1"/>
  <c r="H809" i="1"/>
  <c r="L809" i="1" s="1"/>
  <c r="H810" i="1"/>
  <c r="L810" i="1" s="1"/>
  <c r="H811" i="1"/>
  <c r="L811" i="1" s="1"/>
  <c r="H812" i="1"/>
  <c r="L812" i="1" s="1"/>
  <c r="H813" i="1"/>
  <c r="L813" i="1" s="1"/>
  <c r="H814" i="1"/>
  <c r="L814" i="1" s="1"/>
  <c r="H815" i="1"/>
  <c r="L815" i="1" s="1"/>
  <c r="H816" i="1"/>
  <c r="L816" i="1" s="1"/>
  <c r="H817" i="1"/>
  <c r="L817" i="1" s="1"/>
  <c r="H818" i="1"/>
  <c r="L818" i="1" s="1"/>
  <c r="H819" i="1"/>
  <c r="L819" i="1" s="1"/>
  <c r="H825" i="1"/>
  <c r="L825" i="1" s="1"/>
  <c r="H826" i="1"/>
  <c r="L826" i="1" s="1"/>
  <c r="H827" i="1"/>
  <c r="L827" i="1" s="1"/>
  <c r="H828" i="1"/>
  <c r="L828" i="1" s="1"/>
  <c r="H829" i="1"/>
  <c r="L829" i="1" s="1"/>
  <c r="H830" i="1"/>
  <c r="L830" i="1" s="1"/>
  <c r="H831" i="1"/>
  <c r="L831" i="1" s="1"/>
  <c r="H832" i="1"/>
  <c r="L832" i="1" s="1"/>
  <c r="H833" i="1"/>
  <c r="L833" i="1" s="1"/>
  <c r="H834" i="1"/>
  <c r="L834" i="1" s="1"/>
  <c r="H835" i="1"/>
  <c r="L835" i="1" s="1"/>
  <c r="H836" i="1"/>
  <c r="L836" i="1" s="1"/>
  <c r="H837" i="1"/>
  <c r="L837" i="1" s="1"/>
  <c r="H838" i="1"/>
  <c r="L838" i="1" s="1"/>
  <c r="H839" i="1"/>
  <c r="L839" i="1" s="1"/>
  <c r="H840" i="1"/>
  <c r="L840" i="1" s="1"/>
  <c r="H841" i="1"/>
  <c r="L841" i="1" s="1"/>
  <c r="H842" i="1"/>
  <c r="L842" i="1" s="1"/>
  <c r="H843" i="1"/>
  <c r="L843" i="1" s="1"/>
  <c r="H844" i="1"/>
  <c r="L844" i="1" s="1"/>
  <c r="H845" i="1"/>
  <c r="L845" i="1" s="1"/>
  <c r="H846" i="1"/>
  <c r="L846" i="1" s="1"/>
  <c r="H847" i="1"/>
  <c r="L847" i="1" s="1"/>
  <c r="H848" i="1"/>
  <c r="L848" i="1" s="1"/>
  <c r="H849" i="1"/>
  <c r="L849" i="1" s="1"/>
  <c r="H850" i="1"/>
  <c r="L850" i="1" s="1"/>
  <c r="H851" i="1"/>
  <c r="L851" i="1" s="1"/>
  <c r="H852" i="1"/>
  <c r="L852" i="1" s="1"/>
  <c r="H861" i="1"/>
  <c r="L861" i="1" s="1"/>
  <c r="H862" i="1"/>
  <c r="L862" i="1" s="1"/>
  <c r="H863" i="1"/>
  <c r="L863" i="1" s="1"/>
  <c r="H864" i="1"/>
  <c r="L864" i="1" s="1"/>
  <c r="H865" i="1"/>
  <c r="L865" i="1" s="1"/>
  <c r="H866" i="1"/>
  <c r="L866" i="1" s="1"/>
  <c r="H867" i="1"/>
  <c r="L867" i="1" s="1"/>
  <c r="H868" i="1"/>
  <c r="L868" i="1" s="1"/>
  <c r="H869" i="1"/>
  <c r="L869" i="1" s="1"/>
  <c r="H870" i="1"/>
  <c r="L870" i="1" s="1"/>
  <c r="H871" i="1"/>
  <c r="L871" i="1" s="1"/>
  <c r="H872" i="1"/>
  <c r="L872" i="1" s="1"/>
  <c r="H873" i="1"/>
  <c r="L873" i="1" s="1"/>
  <c r="H874" i="1"/>
  <c r="L874" i="1" s="1"/>
  <c r="H875" i="1"/>
  <c r="L875" i="1" s="1"/>
  <c r="H876" i="1"/>
  <c r="L876" i="1" s="1"/>
  <c r="H877" i="1"/>
  <c r="L877" i="1" s="1"/>
  <c r="H878" i="1"/>
  <c r="L878" i="1" s="1"/>
  <c r="H879" i="1"/>
  <c r="L879" i="1" s="1"/>
  <c r="H880" i="1"/>
  <c r="L880" i="1" s="1"/>
  <c r="H881" i="1"/>
  <c r="L881" i="1" s="1"/>
  <c r="H882" i="1"/>
  <c r="L882" i="1" s="1"/>
  <c r="H883" i="1"/>
  <c r="L883" i="1" s="1"/>
  <c r="H884" i="1"/>
  <c r="L884" i="1" s="1"/>
  <c r="H885" i="1"/>
  <c r="L885" i="1" s="1"/>
  <c r="H886" i="1"/>
  <c r="L886" i="1" s="1"/>
  <c r="H887" i="1"/>
  <c r="L887" i="1" s="1"/>
  <c r="H888" i="1"/>
  <c r="L888" i="1" s="1"/>
  <c r="H889" i="1"/>
  <c r="L889" i="1" s="1"/>
  <c r="H890" i="1"/>
  <c r="L890" i="1" s="1"/>
  <c r="H891" i="1"/>
  <c r="L891" i="1" s="1"/>
  <c r="H892" i="1"/>
  <c r="L892" i="1" s="1"/>
  <c r="H893" i="1"/>
  <c r="L893" i="1" s="1"/>
  <c r="H894" i="1"/>
  <c r="L894" i="1" s="1"/>
  <c r="H895" i="1"/>
  <c r="L895" i="1" s="1"/>
  <c r="H896" i="1"/>
  <c r="L896" i="1" s="1"/>
  <c r="H897" i="1"/>
  <c r="L897" i="1" s="1"/>
  <c r="H898" i="1"/>
  <c r="L898" i="1" s="1"/>
  <c r="H899" i="1"/>
  <c r="L899" i="1" s="1"/>
  <c r="H900" i="1"/>
  <c r="L900" i="1" s="1"/>
  <c r="H901" i="1"/>
  <c r="L901" i="1" s="1"/>
  <c r="H902" i="1"/>
  <c r="L902" i="1" s="1"/>
  <c r="H903" i="1"/>
  <c r="L903" i="1" s="1"/>
  <c r="H904" i="1"/>
  <c r="L904" i="1" s="1"/>
  <c r="H905" i="1"/>
  <c r="L905" i="1" s="1"/>
  <c r="H906" i="1"/>
  <c r="L906" i="1" s="1"/>
  <c r="H907" i="1"/>
  <c r="L907" i="1" s="1"/>
  <c r="H908" i="1"/>
  <c r="L908" i="1" s="1"/>
  <c r="H909" i="1"/>
  <c r="L909" i="1" s="1"/>
  <c r="H910" i="1"/>
  <c r="L910" i="1" s="1"/>
  <c r="H911" i="1"/>
  <c r="L911" i="1" s="1"/>
  <c r="H912" i="1"/>
  <c r="L912" i="1" s="1"/>
  <c r="H913" i="1"/>
  <c r="L913" i="1" s="1"/>
  <c r="H914" i="1"/>
  <c r="L914" i="1" s="1"/>
  <c r="H915" i="1"/>
  <c r="L915" i="1" s="1"/>
  <c r="H916" i="1"/>
  <c r="L916" i="1" s="1"/>
  <c r="H917" i="1"/>
  <c r="L917" i="1" s="1"/>
  <c r="H918" i="1"/>
  <c r="L918" i="1" s="1"/>
  <c r="H919" i="1"/>
  <c r="L919" i="1" s="1"/>
  <c r="H920" i="1"/>
  <c r="L920" i="1" s="1"/>
  <c r="H921" i="1"/>
  <c r="L921" i="1" s="1"/>
  <c r="H922" i="1"/>
  <c r="L922" i="1" s="1"/>
  <c r="H923" i="1"/>
  <c r="L923" i="1" s="1"/>
  <c r="H924" i="1"/>
  <c r="L924" i="1" s="1"/>
  <c r="H925" i="1"/>
  <c r="L925" i="1" s="1"/>
  <c r="H926" i="1"/>
  <c r="L926" i="1" s="1"/>
  <c r="H927" i="1"/>
  <c r="L927" i="1" s="1"/>
  <c r="H935" i="1"/>
  <c r="L935" i="1" s="1"/>
  <c r="H936" i="1"/>
  <c r="L936" i="1" s="1"/>
  <c r="H937" i="1"/>
  <c r="L937" i="1" s="1"/>
  <c r="H938" i="1"/>
  <c r="L938" i="1" s="1"/>
  <c r="H939" i="1"/>
  <c r="L939" i="1" s="1"/>
  <c r="H940" i="1"/>
  <c r="L940" i="1" s="1"/>
  <c r="M917" i="1" s="1"/>
  <c r="H941" i="1"/>
  <c r="L941" i="1" s="1"/>
  <c r="H942" i="1"/>
  <c r="L942" i="1" s="1"/>
  <c r="M919" i="1" s="1"/>
  <c r="H943" i="1"/>
  <c r="L943" i="1" s="1"/>
  <c r="M920" i="1" s="1"/>
  <c r="H944" i="1"/>
  <c r="L944" i="1" s="1"/>
  <c r="H945" i="1"/>
  <c r="L945" i="1" s="1"/>
  <c r="H946" i="1"/>
  <c r="L946" i="1" s="1"/>
  <c r="H948" i="1"/>
  <c r="L948" i="1" s="1"/>
  <c r="H949" i="1"/>
  <c r="L949" i="1" s="1"/>
  <c r="H950" i="1"/>
  <c r="L950" i="1" s="1"/>
  <c r="H951" i="1"/>
  <c r="L951" i="1" s="1"/>
  <c r="H952" i="1"/>
  <c r="L952" i="1" s="1"/>
  <c r="H953" i="1"/>
  <c r="L953" i="1" s="1"/>
  <c r="H958" i="1"/>
  <c r="L958" i="1" s="1"/>
  <c r="H959" i="1"/>
  <c r="L959" i="1" s="1"/>
  <c r="H960" i="1"/>
  <c r="L960" i="1" s="1"/>
  <c r="H961" i="1"/>
  <c r="L961" i="1" s="1"/>
  <c r="H962" i="1"/>
  <c r="L962" i="1" s="1"/>
  <c r="H963" i="1"/>
  <c r="L963" i="1" s="1"/>
  <c r="H964" i="1"/>
  <c r="L964" i="1" s="1"/>
  <c r="H965" i="1"/>
  <c r="L965" i="1" s="1"/>
  <c r="H970" i="1"/>
  <c r="L970" i="1" s="1"/>
  <c r="H971" i="1"/>
  <c r="L971" i="1" s="1"/>
  <c r="H972" i="1"/>
  <c r="L972" i="1" s="1"/>
  <c r="H973" i="1"/>
  <c r="L973" i="1" s="1"/>
  <c r="H974" i="1"/>
  <c r="L974" i="1" s="1"/>
  <c r="H975" i="1"/>
  <c r="L975" i="1" s="1"/>
  <c r="H976" i="1"/>
  <c r="L976" i="1" s="1"/>
  <c r="H977" i="1"/>
  <c r="L977" i="1" s="1"/>
  <c r="H978" i="1"/>
  <c r="L978" i="1" s="1"/>
  <c r="H979" i="1"/>
  <c r="L979" i="1" s="1"/>
  <c r="H980" i="1"/>
  <c r="L980" i="1" s="1"/>
  <c r="H981" i="1"/>
  <c r="L981" i="1" s="1"/>
  <c r="H982" i="1"/>
  <c r="L982" i="1" s="1"/>
  <c r="H994" i="1"/>
  <c r="L994" i="1" s="1"/>
  <c r="H995" i="1"/>
  <c r="L995" i="1" s="1"/>
  <c r="H996" i="1"/>
  <c r="L996" i="1" s="1"/>
  <c r="H997" i="1"/>
  <c r="L997" i="1" s="1"/>
  <c r="H998" i="1"/>
  <c r="L998" i="1" s="1"/>
  <c r="H999" i="1"/>
  <c r="L999" i="1" s="1"/>
  <c r="H1000" i="1"/>
  <c r="L1000" i="1" s="1"/>
  <c r="H1001" i="1"/>
  <c r="L1001" i="1" s="1"/>
  <c r="H1002" i="1"/>
  <c r="L1002" i="1" s="1"/>
  <c r="H1003" i="1"/>
  <c r="L1003" i="1" s="1"/>
  <c r="H1004" i="1"/>
  <c r="L1004" i="1" s="1"/>
  <c r="H1005" i="1"/>
  <c r="L1005" i="1" s="1"/>
  <c r="H1006" i="1"/>
  <c r="L1006" i="1" s="1"/>
  <c r="H1007" i="1"/>
  <c r="L1007" i="1" s="1"/>
  <c r="H1008" i="1"/>
  <c r="L1008" i="1" s="1"/>
  <c r="H1009" i="1"/>
  <c r="L1009" i="1" s="1"/>
  <c r="H1010" i="1"/>
  <c r="L1010" i="1" s="1"/>
  <c r="H1011" i="1"/>
  <c r="L1011" i="1" s="1"/>
  <c r="H1012" i="1"/>
  <c r="L1012" i="1" s="1"/>
  <c r="H1013" i="1"/>
  <c r="L1013" i="1" s="1"/>
  <c r="H1014" i="1"/>
  <c r="L1014" i="1" s="1"/>
  <c r="H1015" i="1"/>
  <c r="L1015" i="1" s="1"/>
  <c r="H1016" i="1"/>
  <c r="L1016" i="1" s="1"/>
  <c r="H1017" i="1"/>
  <c r="L1017" i="1" s="1"/>
  <c r="H1018" i="1"/>
  <c r="L1018" i="1" s="1"/>
  <c r="H1019" i="1"/>
  <c r="L1019" i="1" s="1"/>
  <c r="H1020" i="1"/>
  <c r="L1020" i="1" s="1"/>
  <c r="H1021" i="1"/>
  <c r="L1021" i="1" s="1"/>
  <c r="H1022" i="1"/>
  <c r="L1022" i="1" s="1"/>
  <c r="H1023" i="1"/>
  <c r="L1023" i="1" s="1"/>
  <c r="H1024" i="1"/>
  <c r="L1024" i="1" s="1"/>
  <c r="H1025" i="1"/>
  <c r="L1025" i="1" s="1"/>
  <c r="H1026" i="1"/>
  <c r="L1026" i="1" s="1"/>
  <c r="H1027" i="1"/>
  <c r="L1027" i="1" s="1"/>
  <c r="H1028" i="1"/>
  <c r="L1028" i="1" s="1"/>
  <c r="H1029" i="1"/>
  <c r="L1029" i="1" s="1"/>
  <c r="H1030" i="1"/>
  <c r="L1030" i="1" s="1"/>
  <c r="H1031" i="1"/>
  <c r="L1031" i="1" s="1"/>
  <c r="H1032" i="1"/>
  <c r="L1032" i="1" s="1"/>
  <c r="H1033" i="1"/>
  <c r="L1033" i="1" s="1"/>
  <c r="H1034" i="1"/>
  <c r="L1034" i="1" s="1"/>
  <c r="H1035" i="1"/>
  <c r="L1035" i="1" s="1"/>
  <c r="H1036" i="1"/>
  <c r="L1036" i="1" s="1"/>
  <c r="H1037" i="1"/>
  <c r="L1037" i="1" s="1"/>
  <c r="H1038" i="1"/>
  <c r="L1038" i="1" s="1"/>
  <c r="H1039" i="1"/>
  <c r="L1039" i="1" s="1"/>
  <c r="H1040" i="1"/>
  <c r="L1040" i="1" s="1"/>
  <c r="H1041" i="1"/>
  <c r="L1041" i="1" s="1"/>
  <c r="H1042" i="1"/>
  <c r="L1042" i="1" s="1"/>
  <c r="H1043" i="1"/>
  <c r="L1043" i="1" s="1"/>
  <c r="H1044" i="1"/>
  <c r="L1044" i="1" s="1"/>
  <c r="H1045" i="1"/>
  <c r="L1045" i="1" s="1"/>
  <c r="H1046" i="1"/>
  <c r="L1046" i="1" s="1"/>
  <c r="H1047" i="1"/>
  <c r="L1047" i="1" s="1"/>
  <c r="H1048" i="1"/>
  <c r="L1048" i="1" s="1"/>
  <c r="H1049" i="1"/>
  <c r="L1049" i="1" s="1"/>
  <c r="H1050" i="1"/>
  <c r="L1050" i="1" s="1"/>
  <c r="H1051" i="1"/>
  <c r="L1051" i="1" s="1"/>
  <c r="H1061" i="1"/>
  <c r="L1061" i="1" s="1"/>
  <c r="H1062" i="1"/>
  <c r="L1062" i="1" s="1"/>
  <c r="H1063" i="1"/>
  <c r="L1063" i="1" s="1"/>
  <c r="M1042" i="1" s="1"/>
  <c r="H1064" i="1"/>
  <c r="L1064" i="1" s="1"/>
  <c r="H1065" i="1"/>
  <c r="L1065" i="1" s="1"/>
  <c r="M1044" i="1" s="1"/>
  <c r="H1066" i="1"/>
  <c r="L1066" i="1" s="1"/>
  <c r="H1067" i="1"/>
  <c r="L1067" i="1" s="1"/>
  <c r="M1046" i="1" s="1"/>
  <c r="H1068" i="1"/>
  <c r="L1068" i="1" s="1"/>
  <c r="H1073" i="1"/>
  <c r="L1073" i="1" s="1"/>
  <c r="H1074" i="1"/>
  <c r="L1074" i="1" s="1"/>
  <c r="H1075" i="1"/>
  <c r="L1075" i="1" s="1"/>
  <c r="H1076" i="1"/>
  <c r="L1076" i="1" s="1"/>
  <c r="H1077" i="1"/>
  <c r="L1077" i="1" s="1"/>
  <c r="H1078" i="1"/>
  <c r="L1078" i="1" s="1"/>
  <c r="M1057" i="1" s="1"/>
  <c r="H1079" i="1"/>
  <c r="L1079" i="1" s="1"/>
  <c r="H1081" i="1"/>
  <c r="L1081" i="1" s="1"/>
  <c r="H1082" i="1"/>
  <c r="L1082" i="1" s="1"/>
  <c r="H1093" i="1"/>
  <c r="L1093" i="1" s="1"/>
  <c r="H1094" i="1"/>
  <c r="L1094" i="1" s="1"/>
  <c r="H1095" i="1"/>
  <c r="L1095" i="1" s="1"/>
  <c r="H1112" i="1"/>
  <c r="L1112" i="1" s="1"/>
  <c r="H1096" i="1"/>
  <c r="L1096" i="1" s="1"/>
  <c r="H1097" i="1"/>
  <c r="L1097" i="1" s="1"/>
  <c r="H1098" i="1"/>
  <c r="L1098" i="1" s="1"/>
  <c r="H1099" i="1"/>
  <c r="L1099" i="1" s="1"/>
  <c r="H1100" i="1"/>
  <c r="L1100" i="1" s="1"/>
  <c r="H1101" i="1"/>
  <c r="L1101" i="1" s="1"/>
  <c r="M1080" i="1" s="1"/>
  <c r="H1102" i="1"/>
  <c r="L1102" i="1" s="1"/>
  <c r="H1103" i="1"/>
  <c r="L1103" i="1" s="1"/>
  <c r="M1082" i="1" s="1"/>
  <c r="H1104" i="1"/>
  <c r="L1104" i="1" s="1"/>
  <c r="H1105" i="1"/>
  <c r="L1105" i="1" s="1"/>
  <c r="H1106" i="1"/>
  <c r="L1106" i="1" s="1"/>
  <c r="H1107" i="1"/>
  <c r="L1107" i="1" s="1"/>
  <c r="H1108" i="1"/>
  <c r="L1108" i="1" s="1"/>
  <c r="H1109" i="1"/>
  <c r="L1109" i="1" s="1"/>
  <c r="M1088" i="1" s="1"/>
  <c r="H1110" i="1"/>
  <c r="L1110" i="1" s="1"/>
  <c r="H1111" i="1"/>
  <c r="L1111" i="1" s="1"/>
  <c r="H1113" i="1"/>
  <c r="L1113" i="1" s="1"/>
  <c r="H1114" i="1"/>
  <c r="L1114" i="1" s="1"/>
  <c r="H1115" i="1"/>
  <c r="L1115" i="1" s="1"/>
  <c r="H1121" i="1"/>
  <c r="L1121" i="1" s="1"/>
  <c r="H1122" i="1"/>
  <c r="L1122" i="1" s="1"/>
  <c r="H1123" i="1"/>
  <c r="L1123" i="1" s="1"/>
  <c r="H1124" i="1"/>
  <c r="L1124" i="1" s="1"/>
  <c r="H1130" i="1"/>
  <c r="L1130" i="1" s="1"/>
  <c r="H1131" i="1"/>
  <c r="L1131" i="1" s="1"/>
  <c r="H1132" i="1"/>
  <c r="L1132" i="1" s="1"/>
  <c r="H1133" i="1"/>
  <c r="L1133" i="1" s="1"/>
  <c r="H1134" i="1"/>
  <c r="L1134" i="1" s="1"/>
  <c r="H1135" i="1"/>
  <c r="L1135" i="1" s="1"/>
  <c r="H1136" i="1"/>
  <c r="L1136" i="1" s="1"/>
  <c r="H1137" i="1"/>
  <c r="L1137" i="1" s="1"/>
  <c r="H1138" i="1"/>
  <c r="L1138" i="1" s="1"/>
  <c r="H1139" i="1"/>
  <c r="L1139" i="1" s="1"/>
  <c r="H1140" i="1"/>
  <c r="L1140" i="1" s="1"/>
  <c r="H1141" i="1"/>
  <c r="L1141" i="1" s="1"/>
  <c r="H1142" i="1"/>
  <c r="L1142" i="1" s="1"/>
  <c r="H1143" i="1"/>
  <c r="L1143" i="1" s="1"/>
  <c r="H1144" i="1"/>
  <c r="L1144" i="1" s="1"/>
  <c r="H1145" i="1"/>
  <c r="L1145" i="1" s="1"/>
  <c r="H1151" i="1"/>
  <c r="L1151" i="1" s="1"/>
  <c r="H1154" i="1"/>
  <c r="L1154" i="1" s="1"/>
  <c r="H1155" i="1"/>
  <c r="L1155" i="1" s="1"/>
  <c r="H1156" i="1"/>
  <c r="L1156" i="1" s="1"/>
  <c r="H1157" i="1"/>
  <c r="L1157" i="1" s="1"/>
  <c r="H1152" i="1"/>
  <c r="L1152" i="1" s="1"/>
  <c r="H1158" i="1"/>
  <c r="L1158" i="1" s="1"/>
  <c r="H1159" i="1"/>
  <c r="L1159" i="1" s="1"/>
  <c r="H1162" i="1"/>
  <c r="L1162" i="1" s="1"/>
  <c r="H1163" i="1"/>
  <c r="L1163" i="1" s="1"/>
  <c r="M1143" i="1" s="1"/>
  <c r="H1164" i="1"/>
  <c r="L1164" i="1" s="1"/>
  <c r="H1166" i="1"/>
  <c r="L1166" i="1" s="1"/>
  <c r="H1167" i="1"/>
  <c r="L1167" i="1" s="1"/>
  <c r="H1168" i="1"/>
  <c r="L1168" i="1" s="1"/>
  <c r="H1169" i="1"/>
  <c r="L1169" i="1" s="1"/>
  <c r="H1170" i="1"/>
  <c r="L1170" i="1" s="1"/>
  <c r="H1165" i="1"/>
  <c r="L1165" i="1" s="1"/>
  <c r="H1171" i="1"/>
  <c r="L1171" i="1" s="1"/>
  <c r="H1172" i="1"/>
  <c r="L1172" i="1" s="1"/>
  <c r="H1175" i="1"/>
  <c r="L1175" i="1" s="1"/>
  <c r="H1176" i="1"/>
  <c r="L1176" i="1" s="1"/>
  <c r="H1178" i="1"/>
  <c r="L1178" i="1" s="1"/>
  <c r="H1179" i="1"/>
  <c r="L1179" i="1" s="1"/>
  <c r="H1180" i="1"/>
  <c r="L1180" i="1" s="1"/>
  <c r="H1181" i="1"/>
  <c r="L1181" i="1" s="1"/>
  <c r="H1177" i="1"/>
  <c r="L1177" i="1" s="1"/>
  <c r="H1182" i="1"/>
  <c r="L1182" i="1" s="1"/>
  <c r="H1183" i="1"/>
  <c r="L1183" i="1" s="1"/>
  <c r="H1184" i="1"/>
  <c r="L1184" i="1" s="1"/>
  <c r="H1185" i="1"/>
  <c r="L1185" i="1" s="1"/>
  <c r="H1186" i="1"/>
  <c r="L1186" i="1" s="1"/>
  <c r="H1187" i="1"/>
  <c r="L1187" i="1" s="1"/>
  <c r="H1188" i="1"/>
  <c r="L1188" i="1" s="1"/>
  <c r="H1191" i="1"/>
  <c r="L1191" i="1" s="1"/>
  <c r="M1171" i="1" s="1"/>
  <c r="H1193" i="1"/>
  <c r="L1193" i="1" s="1"/>
  <c r="H1194" i="1"/>
  <c r="L1194" i="1" s="1"/>
  <c r="H1195" i="1"/>
  <c r="L1195" i="1" s="1"/>
  <c r="H1196" i="1"/>
  <c r="L1196" i="1" s="1"/>
  <c r="H1192" i="1"/>
  <c r="L1192" i="1" s="1"/>
  <c r="H1197" i="1"/>
  <c r="L1197" i="1" s="1"/>
  <c r="H1198" i="1"/>
  <c r="L1198" i="1" s="1"/>
  <c r="H1199" i="1"/>
  <c r="L1199" i="1" s="1"/>
  <c r="H1200" i="1"/>
  <c r="L1200" i="1" s="1"/>
  <c r="H1201" i="1"/>
  <c r="L1201" i="1" s="1"/>
  <c r="H1202" i="1"/>
  <c r="L1202" i="1" s="1"/>
  <c r="H1203" i="1"/>
  <c r="L1203" i="1" s="1"/>
  <c r="H1204" i="1"/>
  <c r="L1204" i="1" s="1"/>
  <c r="H1205" i="1"/>
  <c r="L1205" i="1" s="1"/>
  <c r="H1206" i="1"/>
  <c r="L1206" i="1" s="1"/>
  <c r="H1207" i="1"/>
  <c r="L1207" i="1" s="1"/>
  <c r="H1208" i="1"/>
  <c r="L1208" i="1" s="1"/>
  <c r="H1209" i="1"/>
  <c r="L1209" i="1" s="1"/>
  <c r="H1210" i="1"/>
  <c r="L1210" i="1" s="1"/>
  <c r="H1211" i="1"/>
  <c r="L1211" i="1" s="1"/>
  <c r="H1212" i="1"/>
  <c r="L1212" i="1" s="1"/>
  <c r="M1192" i="1" s="1"/>
  <c r="H1213" i="1"/>
  <c r="L1213" i="1" s="1"/>
  <c r="H1214" i="1"/>
  <c r="L1214" i="1" s="1"/>
  <c r="H1215" i="1"/>
  <c r="L1215" i="1" s="1"/>
  <c r="H1216" i="1"/>
  <c r="L1216" i="1" s="1"/>
  <c r="H1233" i="1"/>
  <c r="L1233" i="1" s="1"/>
  <c r="H1234" i="1"/>
  <c r="L1234" i="1" s="1"/>
  <c r="H1235" i="1"/>
  <c r="L1235" i="1" s="1"/>
  <c r="H1236" i="1"/>
  <c r="L1236" i="1" s="1"/>
  <c r="H1237" i="1"/>
  <c r="L1237" i="1" s="1"/>
  <c r="H1238" i="1"/>
  <c r="L1238" i="1" s="1"/>
  <c r="H1239" i="1"/>
  <c r="L1239" i="1" s="1"/>
  <c r="H1240" i="1"/>
  <c r="L1240" i="1" s="1"/>
  <c r="H1248" i="1"/>
  <c r="L1248" i="1" s="1"/>
  <c r="H1249" i="1"/>
  <c r="L1249" i="1" s="1"/>
  <c r="H1250" i="1"/>
  <c r="L1250" i="1" s="1"/>
  <c r="H1251" i="1"/>
  <c r="L1251" i="1" s="1"/>
  <c r="H1252" i="1"/>
  <c r="L1252" i="1" s="1"/>
  <c r="H1253" i="1"/>
  <c r="L1253" i="1" s="1"/>
  <c r="H1254" i="1"/>
  <c r="L1254" i="1" s="1"/>
  <c r="H1255" i="1"/>
  <c r="L1255" i="1" s="1"/>
  <c r="H1256" i="1"/>
  <c r="L1256" i="1" s="1"/>
  <c r="H1257" i="1"/>
  <c r="L1257" i="1" s="1"/>
  <c r="H1258" i="1"/>
  <c r="L1258" i="1" s="1"/>
  <c r="H1259" i="1"/>
  <c r="L1259" i="1" s="1"/>
  <c r="H1271" i="1"/>
  <c r="L1271" i="1" s="1"/>
  <c r="H1272" i="1"/>
  <c r="L1272" i="1" s="1"/>
  <c r="H1273" i="1"/>
  <c r="L1273" i="1" s="1"/>
  <c r="H1274" i="1"/>
  <c r="L1274" i="1" s="1"/>
  <c r="H1275" i="1"/>
  <c r="L1275" i="1" s="1"/>
  <c r="H1276" i="1"/>
  <c r="L1276" i="1" s="1"/>
  <c r="H1277" i="1"/>
  <c r="L1277" i="1" s="1"/>
  <c r="H1278" i="1"/>
  <c r="L1278" i="1" s="1"/>
  <c r="H1279" i="1"/>
  <c r="L1279" i="1" s="1"/>
  <c r="H1280" i="1"/>
  <c r="L1280" i="1" s="1"/>
  <c r="H1281" i="1"/>
  <c r="L1281" i="1" s="1"/>
  <c r="H1282" i="1"/>
  <c r="L1282" i="1" s="1"/>
  <c r="H1283" i="1"/>
  <c r="L1283" i="1" s="1"/>
  <c r="H1284" i="1"/>
  <c r="L1284" i="1" s="1"/>
  <c r="H1285" i="1"/>
  <c r="L1285" i="1" s="1"/>
  <c r="H1286" i="1"/>
  <c r="L1286" i="1" s="1"/>
  <c r="H1287" i="1"/>
  <c r="L1287" i="1" s="1"/>
  <c r="H1288" i="1"/>
  <c r="L1288" i="1" s="1"/>
  <c r="H1289" i="1"/>
  <c r="L1289" i="1" s="1"/>
  <c r="H1290" i="1"/>
  <c r="L1290" i="1" s="1"/>
  <c r="H1291" i="1"/>
  <c r="L1291" i="1" s="1"/>
  <c r="H1292" i="1"/>
  <c r="L1292" i="1" s="1"/>
  <c r="H1293" i="1"/>
  <c r="L1293" i="1" s="1"/>
  <c r="H1294" i="1"/>
  <c r="L1294" i="1" s="1"/>
  <c r="H1295" i="1"/>
  <c r="L1295" i="1" s="1"/>
  <c r="H1296" i="1"/>
  <c r="L1296" i="1" s="1"/>
  <c r="H1299" i="1"/>
  <c r="L1299" i="1" s="1"/>
  <c r="H1300" i="1"/>
  <c r="L1300" i="1" s="1"/>
  <c r="H1301" i="1"/>
  <c r="L1301" i="1" s="1"/>
  <c r="H1302" i="1"/>
  <c r="L1302" i="1" s="1"/>
  <c r="H1303" i="1"/>
  <c r="L1303" i="1" s="1"/>
  <c r="H1304" i="1"/>
  <c r="L1304" i="1" s="1"/>
  <c r="H1305" i="1"/>
  <c r="L1305" i="1" s="1"/>
  <c r="H1306" i="1"/>
  <c r="L1306" i="1" s="1"/>
  <c r="H1307" i="1"/>
  <c r="L1307" i="1" s="1"/>
  <c r="H1309" i="1"/>
  <c r="L1309" i="1" s="1"/>
  <c r="H1310" i="1"/>
  <c r="L1310" i="1" s="1"/>
  <c r="H1311" i="1"/>
  <c r="L1311" i="1" s="1"/>
  <c r="H1312" i="1"/>
  <c r="L1312" i="1" s="1"/>
  <c r="H1308" i="1"/>
  <c r="L1308" i="1" s="1"/>
  <c r="H1331" i="1"/>
  <c r="L1331" i="1" s="1"/>
  <c r="H1332" i="1"/>
  <c r="L1332" i="1" s="1"/>
  <c r="H1333" i="1"/>
  <c r="L1333" i="1" s="1"/>
  <c r="H1334" i="1"/>
  <c r="L1334" i="1" s="1"/>
  <c r="H1335" i="1"/>
  <c r="L1335" i="1" s="1"/>
  <c r="H1336" i="1"/>
  <c r="L1336" i="1" s="1"/>
  <c r="H1337" i="1"/>
  <c r="L1337" i="1" s="1"/>
  <c r="H1338" i="1"/>
  <c r="L1338" i="1" s="1"/>
  <c r="H1339" i="1"/>
  <c r="L1339" i="1" s="1"/>
  <c r="H1340" i="1"/>
  <c r="L1340" i="1" s="1"/>
  <c r="H1341" i="1"/>
  <c r="L1341" i="1" s="1"/>
  <c r="H1342" i="1"/>
  <c r="L1342" i="1" s="1"/>
  <c r="H1343" i="1"/>
  <c r="L1343" i="1" s="1"/>
  <c r="H1344" i="1"/>
  <c r="L1344" i="1" s="1"/>
  <c r="H1345" i="1"/>
  <c r="L1345" i="1" s="1"/>
  <c r="H1346" i="1"/>
  <c r="L1346" i="1" s="1"/>
  <c r="H1347" i="1"/>
  <c r="L1347" i="1" s="1"/>
  <c r="H1348" i="1"/>
  <c r="L1348" i="1" s="1"/>
  <c r="H1349" i="1"/>
  <c r="L1349" i="1" s="1"/>
  <c r="H1350" i="1"/>
  <c r="L1350" i="1" s="1"/>
  <c r="H1351" i="1"/>
  <c r="L1351" i="1" s="1"/>
  <c r="H1352" i="1"/>
  <c r="L1352" i="1" s="1"/>
  <c r="H1353" i="1"/>
  <c r="L1353" i="1" s="1"/>
  <c r="H1354" i="1"/>
  <c r="L1354" i="1" s="1"/>
  <c r="H1355" i="1"/>
  <c r="L1355" i="1" s="1"/>
  <c r="H1356" i="1"/>
  <c r="L1356" i="1" s="1"/>
  <c r="H1357" i="1"/>
  <c r="L1357" i="1" s="1"/>
  <c r="H1358" i="1"/>
  <c r="L1358" i="1" s="1"/>
  <c r="H1359" i="1"/>
  <c r="L1359" i="1" s="1"/>
  <c r="H1360" i="1"/>
  <c r="L1360" i="1" s="1"/>
  <c r="H1361" i="1"/>
  <c r="L1361" i="1" s="1"/>
  <c r="H1362" i="1"/>
  <c r="L1362" i="1" s="1"/>
  <c r="H1363" i="1"/>
  <c r="L1363" i="1" s="1"/>
  <c r="H1364" i="1"/>
  <c r="L1364" i="1" s="1"/>
  <c r="H1366" i="1"/>
  <c r="L1366" i="1" s="1"/>
  <c r="H1367" i="1"/>
  <c r="L1367" i="1" s="1"/>
  <c r="H1368" i="1"/>
  <c r="L1368" i="1" s="1"/>
  <c r="H1369" i="1"/>
  <c r="L1369" i="1" s="1"/>
  <c r="H1370" i="1"/>
  <c r="L1370" i="1" s="1"/>
  <c r="H1371" i="1"/>
  <c r="L1371" i="1" s="1"/>
  <c r="H1372" i="1"/>
  <c r="L1372" i="1" s="1"/>
  <c r="H1373" i="1"/>
  <c r="L1373" i="1" s="1"/>
  <c r="H1374" i="1"/>
  <c r="L1374" i="1" s="1"/>
  <c r="H1375" i="1"/>
  <c r="L1375" i="1" s="1"/>
  <c r="H1376" i="1"/>
  <c r="L1376" i="1" s="1"/>
  <c r="H1377" i="1"/>
  <c r="L1377" i="1" s="1"/>
  <c r="H1378" i="1"/>
  <c r="L1378" i="1" s="1"/>
  <c r="H1379" i="1"/>
  <c r="L1379" i="1" s="1"/>
  <c r="H1380" i="1"/>
  <c r="L1380" i="1" s="1"/>
  <c r="H1381" i="1"/>
  <c r="L1381" i="1" s="1"/>
  <c r="H1382" i="1"/>
  <c r="L1382" i="1" s="1"/>
  <c r="H1393" i="1"/>
  <c r="L1393" i="1" s="1"/>
  <c r="H1394" i="1"/>
  <c r="L1394" i="1" s="1"/>
  <c r="H1395" i="1"/>
  <c r="L1395" i="1" s="1"/>
  <c r="H1401" i="1"/>
  <c r="L1401" i="1" s="1"/>
  <c r="H1402" i="1"/>
  <c r="L1402" i="1" s="1"/>
  <c r="H1403" i="1"/>
  <c r="L1403" i="1" s="1"/>
  <c r="H1404" i="1"/>
  <c r="L1404" i="1" s="1"/>
  <c r="H1405" i="1"/>
  <c r="L1405" i="1" s="1"/>
  <c r="H1406" i="1"/>
  <c r="L1406" i="1" s="1"/>
  <c r="H1407" i="1"/>
  <c r="L1407" i="1" s="1"/>
  <c r="H1408" i="1"/>
  <c r="L1408" i="1" s="1"/>
  <c r="H1409" i="1"/>
  <c r="L1409" i="1" s="1"/>
  <c r="H1410" i="1"/>
  <c r="L1410" i="1" s="1"/>
  <c r="H1411" i="1"/>
  <c r="L1411" i="1" s="1"/>
  <c r="H1412" i="1"/>
  <c r="L1412" i="1" s="1"/>
  <c r="H1413" i="1"/>
  <c r="L1413" i="1" s="1"/>
  <c r="H1414" i="1"/>
  <c r="L1414" i="1" s="1"/>
  <c r="H1415" i="1"/>
  <c r="L1415" i="1" s="1"/>
  <c r="M1392" i="1" s="1"/>
  <c r="H1416" i="1"/>
  <c r="L1416" i="1" s="1"/>
  <c r="H1417" i="1"/>
  <c r="L1417" i="1" s="1"/>
  <c r="H1418" i="1"/>
  <c r="L1418" i="1" s="1"/>
  <c r="H1419" i="1"/>
  <c r="L1419" i="1" s="1"/>
  <c r="H1420" i="1"/>
  <c r="L1420" i="1" s="1"/>
  <c r="H1421" i="1"/>
  <c r="L1421" i="1" s="1"/>
  <c r="H1422" i="1"/>
  <c r="L1422" i="1" s="1"/>
  <c r="H1423" i="1"/>
  <c r="L1423" i="1" s="1"/>
  <c r="H1424" i="1"/>
  <c r="L1424" i="1" s="1"/>
  <c r="H1425" i="1"/>
  <c r="L1425" i="1" s="1"/>
  <c r="H1430" i="1"/>
  <c r="L1430" i="1" s="1"/>
  <c r="H1431" i="1"/>
  <c r="L1431" i="1" s="1"/>
  <c r="H1432" i="1"/>
  <c r="L1432" i="1" s="1"/>
  <c r="H1433" i="1"/>
  <c r="L1433" i="1" s="1"/>
  <c r="H1434" i="1"/>
  <c r="L1434" i="1" s="1"/>
  <c r="H1435" i="1"/>
  <c r="L1435" i="1" s="1"/>
  <c r="H1436" i="1"/>
  <c r="L1436" i="1" s="1"/>
  <c r="H1437" i="1"/>
  <c r="L1437" i="1" s="1"/>
  <c r="H1438" i="1"/>
  <c r="L1438" i="1" s="1"/>
  <c r="H1440" i="1"/>
  <c r="L1440" i="1" s="1"/>
  <c r="H1439" i="1"/>
  <c r="L1439" i="1" s="1"/>
  <c r="H1441" i="1"/>
  <c r="L1441" i="1" s="1"/>
  <c r="H1447" i="1"/>
  <c r="L1447" i="1" s="1"/>
  <c r="H1448" i="1"/>
  <c r="L1448" i="1" s="1"/>
  <c r="H1449" i="1"/>
  <c r="L1449" i="1" s="1"/>
  <c r="H1450" i="1"/>
  <c r="L1450" i="1" s="1"/>
  <c r="H1451" i="1"/>
  <c r="L1451" i="1" s="1"/>
  <c r="H1452" i="1"/>
  <c r="L1452" i="1" s="1"/>
  <c r="H1453" i="1"/>
  <c r="L1453" i="1" s="1"/>
  <c r="H1454" i="1"/>
  <c r="L1454" i="1" s="1"/>
  <c r="H1455" i="1"/>
  <c r="L1455" i="1" s="1"/>
  <c r="H1457" i="1"/>
  <c r="L1457" i="1" s="1"/>
  <c r="H1458" i="1"/>
  <c r="L1458" i="1" s="1"/>
  <c r="H1459" i="1"/>
  <c r="L1459" i="1" s="1"/>
  <c r="H1456" i="1"/>
  <c r="L1456" i="1" s="1"/>
  <c r="H1460" i="1"/>
  <c r="L1460" i="1" s="1"/>
  <c r="H1461" i="1"/>
  <c r="L1461" i="1" s="1"/>
  <c r="H1470" i="1"/>
  <c r="L1470" i="1" s="1"/>
  <c r="H1471" i="1"/>
  <c r="L1471" i="1" s="1"/>
  <c r="H1472" i="1"/>
  <c r="L1472" i="1" s="1"/>
  <c r="H1473" i="1"/>
  <c r="L1473" i="1" s="1"/>
  <c r="H1474" i="1"/>
  <c r="L1474" i="1" s="1"/>
  <c r="H1475" i="1"/>
  <c r="L1475" i="1" s="1"/>
  <c r="H1476" i="1"/>
  <c r="L1476" i="1" s="1"/>
  <c r="H1477" i="1"/>
  <c r="L1477" i="1" s="1"/>
  <c r="H1478" i="1"/>
  <c r="L1478" i="1" s="1"/>
  <c r="H1479" i="1"/>
  <c r="L1479" i="1" s="1"/>
  <c r="H1480" i="1"/>
  <c r="L1480" i="1" s="1"/>
  <c r="H1481" i="1"/>
  <c r="L1481" i="1" s="1"/>
  <c r="H1482" i="1"/>
  <c r="L1482" i="1" s="1"/>
  <c r="H1483" i="1"/>
  <c r="L1483" i="1" s="1"/>
  <c r="H1484" i="1"/>
  <c r="L1484" i="1" s="1"/>
  <c r="H1485" i="1"/>
  <c r="L1485" i="1" s="1"/>
  <c r="H1486" i="1"/>
  <c r="L1486" i="1" s="1"/>
  <c r="H1491" i="1"/>
  <c r="L1491" i="1" s="1"/>
  <c r="H1492" i="1"/>
  <c r="L1492" i="1" s="1"/>
  <c r="H1493" i="1"/>
  <c r="L1493" i="1" s="1"/>
  <c r="H1494" i="1"/>
  <c r="L1494" i="1" s="1"/>
  <c r="H1495" i="1"/>
  <c r="L1495" i="1" s="1"/>
  <c r="H1496" i="1"/>
  <c r="L1496" i="1" s="1"/>
  <c r="H1497" i="1"/>
  <c r="L1497" i="1" s="1"/>
  <c r="H1498" i="1"/>
  <c r="L1498" i="1" s="1"/>
  <c r="H1499" i="1"/>
  <c r="L1499" i="1" s="1"/>
  <c r="H1501" i="1"/>
  <c r="L1501" i="1" s="1"/>
  <c r="H1500" i="1"/>
  <c r="L1500" i="1" s="1"/>
  <c r="H1502" i="1"/>
  <c r="L1502" i="1" s="1"/>
  <c r="H1503" i="1"/>
  <c r="L1503" i="1" s="1"/>
  <c r="H1504" i="1"/>
  <c r="L1504" i="1" s="1"/>
  <c r="H1505" i="1"/>
  <c r="L1505" i="1" s="1"/>
  <c r="H1515" i="1"/>
  <c r="L1515" i="1" s="1"/>
  <c r="H1516" i="1"/>
  <c r="L1516" i="1" s="1"/>
  <c r="H1517" i="1"/>
  <c r="L1517" i="1" s="1"/>
  <c r="H1518" i="1"/>
  <c r="L1518" i="1" s="1"/>
  <c r="H1519" i="1"/>
  <c r="L1519" i="1" s="1"/>
  <c r="H1520" i="1"/>
  <c r="L1520" i="1" s="1"/>
  <c r="H1521" i="1"/>
  <c r="L1521" i="1" s="1"/>
  <c r="H1522" i="1"/>
  <c r="L1522" i="1" s="1"/>
  <c r="H1523" i="1"/>
  <c r="L1523" i="1" s="1"/>
  <c r="H1524" i="1"/>
  <c r="L1524" i="1" s="1"/>
  <c r="H1525" i="1"/>
  <c r="L1525" i="1" s="1"/>
  <c r="H1526" i="1"/>
  <c r="L1526" i="1" s="1"/>
  <c r="H1527" i="1"/>
  <c r="L1527" i="1" s="1"/>
  <c r="H3" i="1"/>
  <c r="L3" i="1" s="1"/>
  <c r="I244" i="1"/>
  <c r="I1041" i="1"/>
  <c r="I953" i="1"/>
  <c r="I1082" i="1"/>
  <c r="I852" i="1"/>
  <c r="I1369" i="1"/>
  <c r="I1113" i="1"/>
  <c r="I165" i="1"/>
  <c r="I280" i="1"/>
  <c r="I112" i="1"/>
  <c r="I1351" i="1"/>
  <c r="I1342" i="1"/>
  <c r="I1343" i="1"/>
  <c r="I1380" i="1"/>
  <c r="I1347" i="1"/>
  <c r="I1051" i="1"/>
  <c r="I1357" i="1"/>
  <c r="I1233" i="1"/>
  <c r="I1152" i="1"/>
  <c r="I1165" i="1"/>
  <c r="I1177" i="1"/>
  <c r="I1192" i="1"/>
  <c r="I1215" i="1"/>
  <c r="I8" i="1"/>
  <c r="I9" i="1"/>
  <c r="I15" i="1"/>
  <c r="I16" i="1"/>
  <c r="I17" i="1"/>
  <c r="I664" i="1"/>
  <c r="I657" i="1"/>
  <c r="I658" i="1"/>
  <c r="I707" i="1"/>
  <c r="I694" i="1"/>
  <c r="I695" i="1"/>
  <c r="I454" i="1"/>
  <c r="B54" i="3"/>
  <c r="B39" i="3"/>
  <c r="B85" i="3"/>
  <c r="B136" i="3"/>
  <c r="B135" i="3"/>
  <c r="B134" i="3"/>
  <c r="B133" i="3"/>
  <c r="B132" i="3"/>
  <c r="B119" i="3"/>
  <c r="I788" i="1"/>
  <c r="I887" i="1"/>
  <c r="I896" i="1"/>
  <c r="I873" i="1"/>
  <c r="I736" i="1"/>
  <c r="I4" i="1"/>
  <c r="I5" i="1"/>
  <c r="I6" i="1"/>
  <c r="I7" i="1"/>
  <c r="I10" i="1"/>
  <c r="I11" i="1"/>
  <c r="I12" i="1"/>
  <c r="I13" i="1"/>
  <c r="I14" i="1"/>
  <c r="I18" i="1"/>
  <c r="I19" i="1"/>
  <c r="I20" i="1"/>
  <c r="I21" i="1"/>
  <c r="I22" i="1"/>
  <c r="I23" i="1"/>
  <c r="I24" i="1"/>
  <c r="I25" i="1"/>
  <c r="I46" i="1"/>
  <c r="I47" i="1"/>
  <c r="I50" i="1"/>
  <c r="I51" i="1"/>
  <c r="I52" i="1"/>
  <c r="I53" i="1"/>
  <c r="I54" i="1"/>
  <c r="I55" i="1"/>
  <c r="I57" i="1"/>
  <c r="I58" i="1"/>
  <c r="I59" i="1"/>
  <c r="I60" i="1"/>
  <c r="I61" i="1"/>
  <c r="I63" i="1"/>
  <c r="I66" i="1"/>
  <c r="I67" i="1"/>
  <c r="I68" i="1"/>
  <c r="I70" i="1"/>
  <c r="I71" i="1"/>
  <c r="I72" i="1"/>
  <c r="I73" i="1"/>
  <c r="I74" i="1"/>
  <c r="I75" i="1"/>
  <c r="I76" i="1"/>
  <c r="I77" i="1"/>
  <c r="I79" i="1"/>
  <c r="I80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3" i="1"/>
  <c r="I114" i="1"/>
  <c r="I115" i="1"/>
  <c r="I116" i="1"/>
  <c r="I117" i="1"/>
  <c r="I122" i="1"/>
  <c r="I123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93" i="1"/>
  <c r="I194" i="1"/>
  <c r="I195" i="1"/>
  <c r="I196" i="1"/>
  <c r="I197" i="1"/>
  <c r="I198" i="1"/>
  <c r="I199" i="1"/>
  <c r="I200" i="1"/>
  <c r="I201" i="1"/>
  <c r="I202" i="1"/>
  <c r="I212" i="1"/>
  <c r="I213" i="1"/>
  <c r="I214" i="1"/>
  <c r="I215" i="1"/>
  <c r="I216" i="1"/>
  <c r="I217" i="1"/>
  <c r="I218" i="1"/>
  <c r="I219" i="1"/>
  <c r="I220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1" i="1"/>
  <c r="I282" i="1"/>
  <c r="I283" i="1"/>
  <c r="I284" i="1"/>
  <c r="I285" i="1"/>
  <c r="I286" i="1"/>
  <c r="I287" i="1"/>
  <c r="I288" i="1"/>
  <c r="I289" i="1"/>
  <c r="I290" i="1"/>
  <c r="I299" i="1"/>
  <c r="I300" i="1"/>
  <c r="I301" i="1"/>
  <c r="I302" i="1"/>
  <c r="I304" i="1"/>
  <c r="I305" i="1"/>
  <c r="I306" i="1"/>
  <c r="I307" i="1"/>
  <c r="I308" i="1"/>
  <c r="I309" i="1"/>
  <c r="I310" i="1"/>
  <c r="I311" i="1"/>
  <c r="I313" i="1"/>
  <c r="I314" i="1"/>
  <c r="I315" i="1"/>
  <c r="I316" i="1"/>
  <c r="I317" i="1"/>
  <c r="I318" i="1"/>
  <c r="I319" i="1"/>
  <c r="I320" i="1"/>
  <c r="I321" i="1"/>
  <c r="I322" i="1"/>
  <c r="I324" i="1"/>
  <c r="I325" i="1"/>
  <c r="I326" i="1"/>
  <c r="I327" i="1"/>
  <c r="I328" i="1"/>
  <c r="I330" i="1"/>
  <c r="I33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400" i="1"/>
  <c r="I401" i="1"/>
  <c r="I402" i="1"/>
  <c r="I403" i="1"/>
  <c r="I404" i="1"/>
  <c r="I405" i="1"/>
  <c r="I406" i="1"/>
  <c r="I407" i="1"/>
  <c r="I408" i="1"/>
  <c r="I411" i="1"/>
  <c r="I412" i="1"/>
  <c r="I413" i="1"/>
  <c r="I414" i="1"/>
  <c r="I415" i="1"/>
  <c r="I416" i="1"/>
  <c r="I417" i="1"/>
  <c r="I418" i="1"/>
  <c r="I424" i="1"/>
  <c r="I425" i="1"/>
  <c r="I426" i="1"/>
  <c r="I427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5" i="1"/>
  <c r="I456" i="1"/>
  <c r="I457" i="1"/>
  <c r="I458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84" i="1"/>
  <c r="I485" i="1"/>
  <c r="I486" i="1"/>
  <c r="I487" i="1"/>
  <c r="I488" i="1"/>
  <c r="I489" i="1"/>
  <c r="I490" i="1"/>
  <c r="I496" i="1"/>
  <c r="I497" i="1"/>
  <c r="I498" i="1"/>
  <c r="I499" i="1"/>
  <c r="I500" i="1"/>
  <c r="I501" i="1"/>
  <c r="I502" i="1"/>
  <c r="I503" i="1"/>
  <c r="I509" i="1"/>
  <c r="I510" i="1"/>
  <c r="I511" i="1"/>
  <c r="I512" i="1"/>
  <c r="I513" i="1"/>
  <c r="I514" i="1"/>
  <c r="I515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1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9" i="1"/>
  <c r="I610" i="1"/>
  <c r="I611" i="1"/>
  <c r="I612" i="1"/>
  <c r="I613" i="1"/>
  <c r="I614" i="1"/>
  <c r="I615" i="1"/>
  <c r="I616" i="1"/>
  <c r="I618" i="1"/>
  <c r="I617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48" i="1"/>
  <c r="I649" i="1"/>
  <c r="I650" i="1"/>
  <c r="I651" i="1"/>
  <c r="I652" i="1"/>
  <c r="I653" i="1"/>
  <c r="I654" i="1"/>
  <c r="I655" i="1"/>
  <c r="I656" i="1"/>
  <c r="I659" i="1"/>
  <c r="I660" i="1"/>
  <c r="I661" i="1"/>
  <c r="I662" i="1"/>
  <c r="I663" i="1"/>
  <c r="I665" i="1"/>
  <c r="I666" i="1"/>
  <c r="I667" i="1"/>
  <c r="I668" i="1"/>
  <c r="I669" i="1"/>
  <c r="I670" i="1"/>
  <c r="I671" i="1"/>
  <c r="I672" i="1"/>
  <c r="I684" i="1"/>
  <c r="I685" i="1"/>
  <c r="I686" i="1"/>
  <c r="I687" i="1"/>
  <c r="I688" i="1"/>
  <c r="I689" i="1"/>
  <c r="I690" i="1"/>
  <c r="I691" i="1"/>
  <c r="I692" i="1"/>
  <c r="I693" i="1"/>
  <c r="I696" i="1"/>
  <c r="I697" i="1"/>
  <c r="I698" i="1"/>
  <c r="I699" i="1"/>
  <c r="I700" i="1"/>
  <c r="I701" i="1"/>
  <c r="I702" i="1"/>
  <c r="I703" i="1"/>
  <c r="I704" i="1"/>
  <c r="I705" i="1"/>
  <c r="I706" i="1"/>
  <c r="I708" i="1"/>
  <c r="I709" i="1"/>
  <c r="I710" i="1"/>
  <c r="I711" i="1"/>
  <c r="I712" i="1"/>
  <c r="I713" i="1"/>
  <c r="I714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7" i="1"/>
  <c r="I738" i="1"/>
  <c r="I739" i="1"/>
  <c r="I740" i="1"/>
  <c r="I741" i="1"/>
  <c r="I742" i="1"/>
  <c r="I743" i="1"/>
  <c r="I744" i="1"/>
  <c r="I745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9" i="1"/>
  <c r="I790" i="1"/>
  <c r="I791" i="1"/>
  <c r="I792" i="1"/>
  <c r="I793" i="1"/>
  <c r="I794" i="1"/>
  <c r="I795" i="1"/>
  <c r="I796" i="1"/>
  <c r="I798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48" i="1"/>
  <c r="I837" i="1"/>
  <c r="I838" i="1"/>
  <c r="I839" i="1"/>
  <c r="I840" i="1"/>
  <c r="I841" i="1"/>
  <c r="I842" i="1"/>
  <c r="I843" i="1"/>
  <c r="I844" i="1"/>
  <c r="I845" i="1"/>
  <c r="I846" i="1"/>
  <c r="I849" i="1"/>
  <c r="I850" i="1"/>
  <c r="I851" i="1"/>
  <c r="I847" i="1"/>
  <c r="I861" i="1"/>
  <c r="I862" i="1"/>
  <c r="I863" i="1"/>
  <c r="I864" i="1"/>
  <c r="I865" i="1"/>
  <c r="I867" i="1"/>
  <c r="I868" i="1"/>
  <c r="I869" i="1"/>
  <c r="I870" i="1"/>
  <c r="I871" i="1"/>
  <c r="I872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8" i="1"/>
  <c r="I889" i="1"/>
  <c r="I891" i="1"/>
  <c r="I892" i="1"/>
  <c r="I893" i="1"/>
  <c r="I894" i="1"/>
  <c r="I895" i="1"/>
  <c r="I897" i="1"/>
  <c r="I898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8" i="1"/>
  <c r="I949" i="1"/>
  <c r="I951" i="1"/>
  <c r="I950" i="1"/>
  <c r="I952" i="1"/>
  <c r="I958" i="1"/>
  <c r="I959" i="1"/>
  <c r="I960" i="1"/>
  <c r="I961" i="1"/>
  <c r="I962" i="1"/>
  <c r="I963" i="1"/>
  <c r="I965" i="1"/>
  <c r="I970" i="1"/>
  <c r="I971" i="1"/>
  <c r="I972" i="1"/>
  <c r="I973" i="1"/>
  <c r="I974" i="1"/>
  <c r="I975" i="1"/>
  <c r="I976" i="1"/>
  <c r="I977" i="1"/>
  <c r="I979" i="1"/>
  <c r="I980" i="1"/>
  <c r="I981" i="1"/>
  <c r="I982" i="1"/>
  <c r="I994" i="1"/>
  <c r="I995" i="1"/>
  <c r="I996" i="1"/>
  <c r="I997" i="1"/>
  <c r="I999" i="1"/>
  <c r="I1000" i="1"/>
  <c r="I1001" i="1"/>
  <c r="I1002" i="1"/>
  <c r="I1003" i="1"/>
  <c r="I1004" i="1"/>
  <c r="I1005" i="1"/>
  <c r="I1007" i="1"/>
  <c r="I1009" i="1"/>
  <c r="I1010" i="1"/>
  <c r="I1011" i="1"/>
  <c r="I1012" i="1"/>
  <c r="I1013" i="1"/>
  <c r="I1014" i="1"/>
  <c r="I1015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2" i="1"/>
  <c r="I1044" i="1"/>
  <c r="I1045" i="1"/>
  <c r="I1046" i="1"/>
  <c r="I1047" i="1"/>
  <c r="I1048" i="1"/>
  <c r="I1049" i="1"/>
  <c r="I1050" i="1"/>
  <c r="I1061" i="1"/>
  <c r="I1062" i="1"/>
  <c r="I1063" i="1"/>
  <c r="I1064" i="1"/>
  <c r="I1065" i="1"/>
  <c r="I1067" i="1"/>
  <c r="I1068" i="1"/>
  <c r="I1073" i="1"/>
  <c r="I1074" i="1"/>
  <c r="I1075" i="1"/>
  <c r="I1076" i="1"/>
  <c r="I1077" i="1"/>
  <c r="I1078" i="1"/>
  <c r="I1079" i="1"/>
  <c r="I1081" i="1"/>
  <c r="I1093" i="1"/>
  <c r="I1094" i="1"/>
  <c r="I1095" i="1"/>
  <c r="I1112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4" i="1"/>
  <c r="I1115" i="1"/>
  <c r="I1121" i="1"/>
  <c r="I1122" i="1"/>
  <c r="I1123" i="1"/>
  <c r="I1124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51" i="1"/>
  <c r="I1154" i="1"/>
  <c r="I1155" i="1"/>
  <c r="I1156" i="1"/>
  <c r="I1157" i="1"/>
  <c r="I1158" i="1"/>
  <c r="I1159" i="1"/>
  <c r="I1162" i="1"/>
  <c r="I1163" i="1"/>
  <c r="I1164" i="1"/>
  <c r="I1166" i="1"/>
  <c r="I1167" i="1"/>
  <c r="I1168" i="1"/>
  <c r="I1169" i="1"/>
  <c r="I1170" i="1"/>
  <c r="I1171" i="1"/>
  <c r="I1172" i="1"/>
  <c r="I1175" i="1"/>
  <c r="I1176" i="1"/>
  <c r="I1178" i="1"/>
  <c r="I1179" i="1"/>
  <c r="I1180" i="1"/>
  <c r="I1181" i="1"/>
  <c r="I1182" i="1"/>
  <c r="I1183" i="1"/>
  <c r="I1184" i="1"/>
  <c r="I1185" i="1"/>
  <c r="I1186" i="1"/>
  <c r="I1187" i="1"/>
  <c r="I1188" i="1"/>
  <c r="I1191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6" i="1"/>
  <c r="I1234" i="1"/>
  <c r="I1235" i="1"/>
  <c r="I1236" i="1"/>
  <c r="I1237" i="1"/>
  <c r="I1238" i="1"/>
  <c r="I1239" i="1"/>
  <c r="I1240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9" i="1"/>
  <c r="I1300" i="1"/>
  <c r="I1301" i="1"/>
  <c r="I1302" i="1"/>
  <c r="I1303" i="1"/>
  <c r="I1304" i="1"/>
  <c r="I1305" i="1"/>
  <c r="I1306" i="1"/>
  <c r="I1307" i="1"/>
  <c r="I1309" i="1"/>
  <c r="I1310" i="1"/>
  <c r="I1311" i="1"/>
  <c r="I1312" i="1"/>
  <c r="I1308" i="1"/>
  <c r="I1331" i="1"/>
  <c r="I1332" i="1"/>
  <c r="I1333" i="1"/>
  <c r="I1334" i="1"/>
  <c r="I1335" i="1"/>
  <c r="I1336" i="1"/>
  <c r="I1337" i="1"/>
  <c r="I1338" i="1"/>
  <c r="I1339" i="1"/>
  <c r="I1340" i="1"/>
  <c r="I1341" i="1"/>
  <c r="I1344" i="1"/>
  <c r="I1345" i="1"/>
  <c r="I1346" i="1"/>
  <c r="I1348" i="1"/>
  <c r="I1349" i="1"/>
  <c r="I1350" i="1"/>
  <c r="I1352" i="1"/>
  <c r="I1353" i="1"/>
  <c r="I1354" i="1"/>
  <c r="I1355" i="1"/>
  <c r="I1356" i="1"/>
  <c r="I1358" i="1"/>
  <c r="I1359" i="1"/>
  <c r="I1360" i="1"/>
  <c r="I1361" i="1"/>
  <c r="I1362" i="1"/>
  <c r="I1363" i="1"/>
  <c r="I1364" i="1"/>
  <c r="I1366" i="1"/>
  <c r="I1367" i="1"/>
  <c r="I1368" i="1"/>
  <c r="I1370" i="1"/>
  <c r="I1371" i="1"/>
  <c r="I1372" i="1"/>
  <c r="I1373" i="1"/>
  <c r="I1374" i="1"/>
  <c r="I1375" i="1"/>
  <c r="I1376" i="1"/>
  <c r="I1377" i="1"/>
  <c r="I1378" i="1"/>
  <c r="I1379" i="1"/>
  <c r="I1381" i="1"/>
  <c r="I1382" i="1"/>
  <c r="I1393" i="1"/>
  <c r="I1394" i="1"/>
  <c r="I1395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30" i="1"/>
  <c r="I1431" i="1"/>
  <c r="I1432" i="1"/>
  <c r="I1433" i="1"/>
  <c r="I1434" i="1"/>
  <c r="I1435" i="1"/>
  <c r="I1436" i="1"/>
  <c r="I1437" i="1"/>
  <c r="I1438" i="1"/>
  <c r="I1440" i="1"/>
  <c r="I1439" i="1"/>
  <c r="I1441" i="1"/>
  <c r="I1447" i="1"/>
  <c r="I1448" i="1"/>
  <c r="I1449" i="1"/>
  <c r="I1450" i="1"/>
  <c r="I1451" i="1"/>
  <c r="I1452" i="1"/>
  <c r="I1453" i="1"/>
  <c r="I1454" i="1"/>
  <c r="I1455" i="1"/>
  <c r="I1457" i="1"/>
  <c r="I1458" i="1"/>
  <c r="I1459" i="1"/>
  <c r="I1456" i="1"/>
  <c r="I1460" i="1"/>
  <c r="I1461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91" i="1"/>
  <c r="I1492" i="1"/>
  <c r="I1493" i="1"/>
  <c r="I1494" i="1"/>
  <c r="I1495" i="1"/>
  <c r="I1496" i="1"/>
  <c r="I1497" i="1"/>
  <c r="I1498" i="1"/>
  <c r="I1499" i="1"/>
  <c r="I1501" i="1"/>
  <c r="I1500" i="1"/>
  <c r="I1502" i="1"/>
  <c r="I1503" i="1"/>
  <c r="I1504" i="1"/>
  <c r="I1505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56" i="1"/>
  <c r="I48" i="1"/>
  <c r="I64" i="1"/>
  <c r="I62" i="1"/>
  <c r="I78" i="1"/>
  <c r="I69" i="1"/>
  <c r="I65" i="1"/>
  <c r="I49" i="1"/>
  <c r="I866" i="1"/>
  <c r="I890" i="1"/>
  <c r="I1006" i="1"/>
  <c r="I1008" i="1"/>
  <c r="I1043" i="1"/>
  <c r="I998" i="1"/>
  <c r="I1066" i="1"/>
  <c r="I1016" i="1"/>
  <c r="I746" i="1"/>
  <c r="I797" i="1"/>
  <c r="I899" i="1"/>
  <c r="I964" i="1"/>
  <c r="I978" i="1"/>
  <c r="I303" i="1"/>
  <c r="I312" i="1"/>
  <c r="I329" i="1"/>
  <c r="I570" i="1"/>
  <c r="I409" i="1"/>
  <c r="I410" i="1"/>
  <c r="S14" i="8"/>
  <c r="S36" i="8"/>
  <c r="M11" i="8"/>
  <c r="M2" i="8" s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5" i="3"/>
  <c r="B106" i="3"/>
  <c r="B107" i="3"/>
  <c r="B108" i="3"/>
  <c r="B109" i="3"/>
  <c r="B110" i="3"/>
  <c r="B111" i="3"/>
  <c r="B113" i="3"/>
  <c r="B114" i="3"/>
  <c r="B115" i="3"/>
  <c r="B116" i="3"/>
  <c r="B117" i="3"/>
  <c r="B118" i="3"/>
  <c r="B120" i="3"/>
  <c r="B121" i="3"/>
  <c r="B122" i="3"/>
  <c r="B123" i="3"/>
  <c r="B124" i="3"/>
  <c r="B126" i="3"/>
  <c r="B127" i="3"/>
  <c r="B128" i="3"/>
  <c r="B130" i="3"/>
  <c r="B131" i="3"/>
  <c r="B137" i="3"/>
  <c r="B138" i="3"/>
  <c r="B139" i="3"/>
  <c r="B141" i="3"/>
  <c r="B142" i="3"/>
  <c r="B144" i="3"/>
  <c r="B145" i="3"/>
  <c r="B146" i="3"/>
  <c r="B147" i="3"/>
  <c r="B148" i="3"/>
  <c r="B150" i="3"/>
  <c r="B151" i="3"/>
  <c r="B152" i="3"/>
  <c r="B153" i="3"/>
  <c r="B154" i="3"/>
  <c r="B155" i="3"/>
  <c r="B157" i="3"/>
  <c r="B158" i="3"/>
  <c r="B159" i="3"/>
  <c r="B160" i="3"/>
  <c r="B161" i="3"/>
  <c r="B162" i="3"/>
  <c r="B163" i="3"/>
  <c r="B164" i="3"/>
  <c r="B168" i="3"/>
  <c r="B169" i="3"/>
  <c r="B172" i="3"/>
  <c r="B178" i="3"/>
  <c r="B3" i="3"/>
  <c r="I3" i="1"/>
  <c r="S60" i="8"/>
  <c r="S37" i="8"/>
  <c r="O60" i="8"/>
  <c r="O13" i="8"/>
  <c r="U60" i="8"/>
  <c r="U22" i="8"/>
  <c r="W58" i="8"/>
  <c r="W2" i="8"/>
  <c r="H178" i="3"/>
  <c r="W60" i="8"/>
  <c r="K2" i="8"/>
  <c r="K58" i="8"/>
  <c r="E5" i="14"/>
  <c r="E18" i="14"/>
  <c r="E10" i="14"/>
  <c r="C7" i="17"/>
  <c r="E8" i="14"/>
  <c r="C16" i="17"/>
  <c r="E20" i="14"/>
  <c r="C8" i="17"/>
  <c r="C12" i="17"/>
  <c r="E22" i="14"/>
  <c r="C5" i="17"/>
  <c r="E7" i="14"/>
  <c r="E11" i="14"/>
  <c r="C6" i="17"/>
  <c r="C9" i="17"/>
  <c r="C13" i="17"/>
  <c r="E25" i="14"/>
  <c r="C11" i="17"/>
  <c r="E19" i="14"/>
  <c r="E23" i="14"/>
  <c r="E6" i="14"/>
  <c r="E21" i="14"/>
  <c r="E24" i="14"/>
  <c r="E9" i="14"/>
  <c r="M769" i="1" l="1"/>
  <c r="M544" i="1"/>
  <c r="M507" i="1"/>
  <c r="M74" i="1"/>
  <c r="M151" i="1"/>
  <c r="M1452" i="1"/>
  <c r="M712" i="1"/>
  <c r="M708" i="1"/>
  <c r="M519" i="1"/>
  <c r="M150" i="1"/>
  <c r="M1460" i="1"/>
  <c r="M1355" i="1"/>
  <c r="M1358" i="1"/>
  <c r="M956" i="1"/>
  <c r="M703" i="1"/>
  <c r="M678" i="1"/>
  <c r="M674" i="1"/>
  <c r="M1338" i="1"/>
  <c r="M70" i="1"/>
  <c r="M767" i="1"/>
  <c r="M388" i="1"/>
  <c r="M1111" i="1"/>
  <c r="M709" i="1"/>
  <c r="M701" i="1"/>
  <c r="M546" i="1"/>
  <c r="M1450" i="1"/>
  <c r="M393" i="1"/>
  <c r="M157" i="1"/>
  <c r="M149" i="1"/>
  <c r="M77" i="1"/>
  <c r="M1353" i="1"/>
  <c r="M710" i="1"/>
  <c r="M702" i="1"/>
  <c r="M362" i="1"/>
  <c r="M954" i="1"/>
  <c r="M1399" i="1"/>
  <c r="M1220" i="1"/>
  <c r="M1316" i="1"/>
  <c r="M1322" i="1"/>
  <c r="M1318" i="1"/>
  <c r="M1314" i="1"/>
  <c r="M1258" i="1"/>
  <c r="M1235" i="1"/>
  <c r="M1196" i="1"/>
  <c r="M1029" i="1"/>
  <c r="M879" i="1"/>
  <c r="M853" i="1"/>
  <c r="M849" i="1"/>
  <c r="M845" i="1"/>
  <c r="C25" i="15"/>
  <c r="C28" i="15" s="1"/>
  <c r="C33" i="15" s="1"/>
  <c r="M517" i="1"/>
  <c r="M479" i="1"/>
  <c r="M428" i="1"/>
  <c r="M250" i="1"/>
  <c r="M1429" i="1"/>
  <c r="M1336" i="1"/>
  <c r="M1144" i="1"/>
  <c r="M720" i="1"/>
  <c r="M640" i="1"/>
  <c r="M1462" i="1"/>
  <c r="M1427" i="1"/>
  <c r="M1398" i="1"/>
  <c r="M1263" i="1"/>
  <c r="M858" i="1"/>
  <c r="M490" i="1"/>
  <c r="M477" i="1"/>
  <c r="M382" i="1"/>
  <c r="M378" i="1"/>
  <c r="M1417" i="1"/>
  <c r="M1413" i="1"/>
  <c r="M1401" i="1"/>
  <c r="M1359" i="1"/>
  <c r="M1281" i="1"/>
  <c r="M1218" i="1"/>
  <c r="M871" i="1"/>
  <c r="M759" i="1"/>
  <c r="M715" i="1"/>
  <c r="M614" i="1"/>
  <c r="M590" i="1"/>
  <c r="M586" i="1"/>
  <c r="M570" i="1"/>
  <c r="M242" i="1"/>
  <c r="M1473" i="1"/>
  <c r="M1185" i="1"/>
  <c r="M820" i="1"/>
  <c r="M787" i="1"/>
  <c r="M722" i="1"/>
  <c r="M667" i="1"/>
  <c r="M630" i="1"/>
  <c r="M537" i="1"/>
  <c r="M512" i="1"/>
  <c r="M491" i="1"/>
  <c r="M465" i="1"/>
  <c r="M299" i="1"/>
  <c r="M1335" i="1"/>
  <c r="M915" i="1"/>
  <c r="M870" i="1"/>
  <c r="M862" i="1"/>
  <c r="M762" i="1"/>
  <c r="M589" i="1"/>
  <c r="M569" i="1"/>
  <c r="M565" i="1"/>
  <c r="M285" i="1"/>
  <c r="M253" i="1"/>
  <c r="M123" i="1"/>
  <c r="M24" i="1"/>
  <c r="M1492" i="1"/>
  <c r="M1471" i="1"/>
  <c r="M1279" i="1"/>
  <c r="M1184" i="1"/>
  <c r="M982" i="1"/>
  <c r="M978" i="1"/>
  <c r="M974" i="1"/>
  <c r="M939" i="1"/>
  <c r="M811" i="1"/>
  <c r="M807" i="1"/>
  <c r="M786" i="1"/>
  <c r="M733" i="1"/>
  <c r="M662" i="1"/>
  <c r="M637" i="1"/>
  <c r="M633" i="1"/>
  <c r="M625" i="1"/>
  <c r="M612" i="1"/>
  <c r="M592" i="1"/>
  <c r="M515" i="1"/>
  <c r="M447" i="1"/>
  <c r="M288" i="1"/>
  <c r="M284" i="1"/>
  <c r="M276" i="1"/>
  <c r="M114" i="1"/>
  <c r="M23" i="1"/>
  <c r="M1059" i="1"/>
  <c r="M300" i="1"/>
  <c r="M1378" i="1"/>
  <c r="M1329" i="1"/>
  <c r="M1321" i="1"/>
  <c r="M1313" i="1"/>
  <c r="M1276" i="1"/>
  <c r="M1265" i="1"/>
  <c r="M1261" i="1"/>
  <c r="M1165" i="1"/>
  <c r="M1157" i="1"/>
  <c r="M1028" i="1"/>
  <c r="M852" i="1"/>
  <c r="M844" i="1"/>
  <c r="M502" i="1"/>
  <c r="M463" i="1"/>
  <c r="M377" i="1"/>
  <c r="M348" i="1"/>
  <c r="M344" i="1"/>
  <c r="M330" i="1"/>
  <c r="M291" i="1"/>
  <c r="M1259" i="1"/>
  <c r="M1251" i="1"/>
  <c r="M1193" i="1"/>
  <c r="M1155" i="1"/>
  <c r="M1026" i="1"/>
  <c r="M838" i="1"/>
  <c r="M478" i="1"/>
  <c r="M383" i="1"/>
  <c r="M350" i="1"/>
  <c r="M342" i="1"/>
  <c r="M1168" i="1"/>
  <c r="M209" i="1"/>
  <c r="M1495" i="1"/>
  <c r="M1410" i="1"/>
  <c r="M1175" i="1"/>
  <c r="M973" i="1"/>
  <c r="M942" i="1"/>
  <c r="M818" i="1"/>
  <c r="M793" i="1"/>
  <c r="M764" i="1"/>
  <c r="M760" i="1"/>
  <c r="M752" i="1"/>
  <c r="M740" i="1"/>
  <c r="M724" i="1"/>
  <c r="M669" i="1"/>
  <c r="M661" i="1"/>
  <c r="M632" i="1"/>
  <c r="M615" i="1"/>
  <c r="M575" i="1"/>
  <c r="M567" i="1"/>
  <c r="M535" i="1"/>
  <c r="M510" i="1"/>
  <c r="M467" i="1"/>
  <c r="M446" i="1"/>
  <c r="M421" i="1"/>
  <c r="M402" i="1"/>
  <c r="M1214" i="1"/>
  <c r="M283" i="1"/>
  <c r="M113" i="1"/>
  <c r="M1482" i="1"/>
  <c r="M1381" i="1"/>
  <c r="M1308" i="1"/>
  <c r="M1237" i="1"/>
  <c r="M1186" i="1"/>
  <c r="M1182" i="1"/>
  <c r="M1156" i="1"/>
  <c r="M1142" i="1"/>
  <c r="M1131" i="1"/>
  <c r="M941" i="1"/>
  <c r="M847" i="1"/>
  <c r="M809" i="1"/>
  <c r="M796" i="1"/>
  <c r="M784" i="1"/>
  <c r="M668" i="1"/>
  <c r="M631" i="1"/>
  <c r="M542" i="1"/>
  <c r="M538" i="1"/>
  <c r="M530" i="1"/>
  <c r="M509" i="1"/>
  <c r="M488" i="1"/>
  <c r="M475" i="1"/>
  <c r="M466" i="1"/>
  <c r="M441" i="1"/>
  <c r="M384" i="1"/>
  <c r="M358" i="1"/>
  <c r="M1342" i="1"/>
  <c r="M1132" i="1"/>
  <c r="L26" i="1"/>
  <c r="C6" i="24"/>
  <c r="C10" i="24"/>
  <c r="C14" i="24"/>
  <c r="C18" i="24"/>
  <c r="C22" i="24"/>
  <c r="C26" i="24"/>
  <c r="C30" i="24"/>
  <c r="C34" i="24"/>
  <c r="C38" i="24"/>
  <c r="C42" i="24"/>
  <c r="C46" i="24"/>
  <c r="C50" i="24"/>
  <c r="C54" i="24"/>
  <c r="C58" i="24"/>
  <c r="C62" i="24"/>
  <c r="C66" i="24"/>
  <c r="C70" i="24"/>
  <c r="C74" i="24"/>
  <c r="C78" i="24"/>
  <c r="C82" i="24"/>
  <c r="C86" i="24"/>
  <c r="C90" i="24"/>
  <c r="C94" i="24"/>
  <c r="C98" i="24"/>
  <c r="C102" i="24"/>
  <c r="C106" i="24"/>
  <c r="C110" i="24"/>
  <c r="C114" i="24"/>
  <c r="C118" i="24"/>
  <c r="C122" i="24"/>
  <c r="C126" i="24"/>
  <c r="C130" i="24"/>
  <c r="C134" i="24"/>
  <c r="C138" i="24"/>
  <c r="C142" i="24"/>
  <c r="C146" i="24"/>
  <c r="C150" i="24"/>
  <c r="C154" i="24"/>
  <c r="C158" i="24"/>
  <c r="C162" i="24"/>
  <c r="C166" i="24"/>
  <c r="C170" i="24"/>
  <c r="C174" i="24"/>
  <c r="C178" i="24"/>
  <c r="C182" i="24"/>
  <c r="C186" i="24"/>
  <c r="C190" i="24"/>
  <c r="C194" i="24"/>
  <c r="C198" i="24"/>
  <c r="C202" i="24"/>
  <c r="C206" i="24"/>
  <c r="C210" i="24"/>
  <c r="C214" i="24"/>
  <c r="C218" i="24"/>
  <c r="C222" i="24"/>
  <c r="C226" i="24"/>
  <c r="C230" i="24"/>
  <c r="C234" i="24"/>
  <c r="C238" i="24"/>
  <c r="C242" i="24"/>
  <c r="C246" i="24"/>
  <c r="C250" i="24"/>
  <c r="C254" i="24"/>
  <c r="C2" i="24"/>
  <c r="C3" i="24"/>
  <c r="C7" i="24"/>
  <c r="C11" i="24"/>
  <c r="C15" i="24"/>
  <c r="C19" i="24"/>
  <c r="C23" i="24"/>
  <c r="C27" i="24"/>
  <c r="C31" i="24"/>
  <c r="C35" i="24"/>
  <c r="C39" i="24"/>
  <c r="C43" i="24"/>
  <c r="C47" i="24"/>
  <c r="C51" i="24"/>
  <c r="C55" i="24"/>
  <c r="C59" i="24"/>
  <c r="C63" i="24"/>
  <c r="C67" i="24"/>
  <c r="C71" i="24"/>
  <c r="C75" i="24"/>
  <c r="C79" i="24"/>
  <c r="C83" i="24"/>
  <c r="C87" i="24"/>
  <c r="C91" i="24"/>
  <c r="C95" i="24"/>
  <c r="C99" i="24"/>
  <c r="C103" i="24"/>
  <c r="C107" i="24"/>
  <c r="C111" i="24"/>
  <c r="C115" i="24"/>
  <c r="C119" i="24"/>
  <c r="C123" i="24"/>
  <c r="C127" i="24"/>
  <c r="C131" i="24"/>
  <c r="C135" i="24"/>
  <c r="C139" i="24"/>
  <c r="C143" i="24"/>
  <c r="C147" i="24"/>
  <c r="C151" i="24"/>
  <c r="C155" i="24"/>
  <c r="C159" i="24"/>
  <c r="C163" i="24"/>
  <c r="C167" i="24"/>
  <c r="C171" i="24"/>
  <c r="C175" i="24"/>
  <c r="C179" i="24"/>
  <c r="C183" i="24"/>
  <c r="C187" i="24"/>
  <c r="C191" i="24"/>
  <c r="C195" i="24"/>
  <c r="C199" i="24"/>
  <c r="C203" i="24"/>
  <c r="C207" i="24"/>
  <c r="C211" i="24"/>
  <c r="C215" i="24"/>
  <c r="C219" i="24"/>
  <c r="C223" i="24"/>
  <c r="C227" i="24"/>
  <c r="C231" i="24"/>
  <c r="C235" i="24"/>
  <c r="C239" i="24"/>
  <c r="C243" i="24"/>
  <c r="C247" i="24"/>
  <c r="C251" i="24"/>
  <c r="C255" i="24"/>
  <c r="C5" i="24"/>
  <c r="C13" i="24"/>
  <c r="C21" i="24"/>
  <c r="C29" i="24"/>
  <c r="C37" i="24"/>
  <c r="C45" i="24"/>
  <c r="C53" i="24"/>
  <c r="C61" i="24"/>
  <c r="C69" i="24"/>
  <c r="C77" i="24"/>
  <c r="C85" i="24"/>
  <c r="C93" i="24"/>
  <c r="C101" i="24"/>
  <c r="C109" i="24"/>
  <c r="C117" i="24"/>
  <c r="C125" i="24"/>
  <c r="C133" i="24"/>
  <c r="C141" i="24"/>
  <c r="C149" i="24"/>
  <c r="C157" i="24"/>
  <c r="C165" i="24"/>
  <c r="C173" i="24"/>
  <c r="C181" i="24"/>
  <c r="C189" i="24"/>
  <c r="C197" i="24"/>
  <c r="C205" i="24"/>
  <c r="C213" i="24"/>
  <c r="C221" i="24"/>
  <c r="C229" i="24"/>
  <c r="C237" i="24"/>
  <c r="C245" i="24"/>
  <c r="C253" i="24"/>
  <c r="C8" i="24"/>
  <c r="C16" i="24"/>
  <c r="C24" i="24"/>
  <c r="C32" i="24"/>
  <c r="C40" i="24"/>
  <c r="C48" i="24"/>
  <c r="C56" i="24"/>
  <c r="C64" i="24"/>
  <c r="C72" i="24"/>
  <c r="C80" i="24"/>
  <c r="C88" i="24"/>
  <c r="C96" i="24"/>
  <c r="C104" i="24"/>
  <c r="C112" i="24"/>
  <c r="C120" i="24"/>
  <c r="C128" i="24"/>
  <c r="C136" i="24"/>
  <c r="C144" i="24"/>
  <c r="C152" i="24"/>
  <c r="C160" i="24"/>
  <c r="C168" i="24"/>
  <c r="C176" i="24"/>
  <c r="C184" i="24"/>
  <c r="C192" i="24"/>
  <c r="C200" i="24"/>
  <c r="C208" i="24"/>
  <c r="C216" i="24"/>
  <c r="C224" i="24"/>
  <c r="C232" i="24"/>
  <c r="C240" i="24"/>
  <c r="C248" i="24"/>
  <c r="C256" i="24"/>
  <c r="C9" i="24"/>
  <c r="C17" i="24"/>
  <c r="C25" i="24"/>
  <c r="C33" i="24"/>
  <c r="C41" i="24"/>
  <c r="C49" i="24"/>
  <c r="C57" i="24"/>
  <c r="C65" i="24"/>
  <c r="C73" i="24"/>
  <c r="C81" i="24"/>
  <c r="C89" i="24"/>
  <c r="C97" i="24"/>
  <c r="C105" i="24"/>
  <c r="C113" i="24"/>
  <c r="C121" i="24"/>
  <c r="C129" i="24"/>
  <c r="C137" i="24"/>
  <c r="C145" i="24"/>
  <c r="C153" i="24"/>
  <c r="C161" i="24"/>
  <c r="C169" i="24"/>
  <c r="C177" i="24"/>
  <c r="C185" i="24"/>
  <c r="C193" i="24"/>
  <c r="C201" i="24"/>
  <c r="C209" i="24"/>
  <c r="C217" i="24"/>
  <c r="C225" i="24"/>
  <c r="C233" i="24"/>
  <c r="C241" i="24"/>
  <c r="C249" i="24"/>
  <c r="C257" i="24"/>
  <c r="C4" i="24"/>
  <c r="C12" i="24"/>
  <c r="C20" i="24"/>
  <c r="C28" i="24"/>
  <c r="C36" i="24"/>
  <c r="C44" i="24"/>
  <c r="C52" i="24"/>
  <c r="C60" i="24"/>
  <c r="C68" i="24"/>
  <c r="C76" i="24"/>
  <c r="C84" i="24"/>
  <c r="C92" i="24"/>
  <c r="C100" i="24"/>
  <c r="C108" i="24"/>
  <c r="C116" i="24"/>
  <c r="C124" i="24"/>
  <c r="C132" i="24"/>
  <c r="C140" i="24"/>
  <c r="C148" i="24"/>
  <c r="C156" i="24"/>
  <c r="C164" i="24"/>
  <c r="C172" i="24"/>
  <c r="C180" i="24"/>
  <c r="C244" i="24"/>
  <c r="C212" i="24"/>
  <c r="C236" i="24"/>
  <c r="C204" i="24"/>
  <c r="C228" i="24"/>
  <c r="C196" i="24"/>
  <c r="C252" i="24"/>
  <c r="C220" i="24"/>
  <c r="C188" i="24"/>
  <c r="O58" i="8"/>
  <c r="C30" i="8"/>
  <c r="H22" i="8"/>
  <c r="N22" i="8" s="1"/>
  <c r="G183" i="3"/>
  <c r="U58" i="8"/>
  <c r="M58" i="8"/>
  <c r="G6" i="14"/>
  <c r="G20" i="14"/>
  <c r="G10" i="14"/>
  <c r="G24" i="14"/>
  <c r="G7" i="14"/>
  <c r="G11" i="14"/>
  <c r="G21" i="14"/>
  <c r="G25" i="14"/>
  <c r="G8" i="14"/>
  <c r="E26" i="14"/>
  <c r="G18" i="14"/>
  <c r="G22" i="14"/>
  <c r="C10" i="17"/>
  <c r="C14" i="17"/>
  <c r="G5" i="14"/>
  <c r="E12" i="14"/>
  <c r="G9" i="14"/>
  <c r="G19" i="14"/>
  <c r="G23" i="14"/>
  <c r="C37" i="15"/>
  <c r="B35" i="8"/>
  <c r="O2" i="8"/>
  <c r="G4" i="8"/>
  <c r="F32" i="8"/>
  <c r="H14" i="8"/>
  <c r="I14" i="8" s="1"/>
  <c r="J14" i="8" s="1"/>
  <c r="C6" i="8"/>
  <c r="B47" i="8"/>
  <c r="F56" i="8"/>
  <c r="A15" i="8"/>
  <c r="A27" i="8"/>
  <c r="A39" i="8"/>
  <c r="A52" i="8"/>
  <c r="G56" i="8"/>
  <c r="D55" i="8"/>
  <c r="H7" i="8"/>
  <c r="H23" i="8"/>
  <c r="H40" i="8"/>
  <c r="F52" i="8"/>
  <c r="C50" i="8"/>
  <c r="G48" i="8"/>
  <c r="D44" i="8"/>
  <c r="B42" i="8"/>
  <c r="F39" i="8"/>
  <c r="C37" i="8"/>
  <c r="G35" i="8"/>
  <c r="D32" i="8"/>
  <c r="B30" i="8"/>
  <c r="F27" i="8"/>
  <c r="C25" i="8"/>
  <c r="G23" i="8"/>
  <c r="D20" i="8"/>
  <c r="B18" i="8"/>
  <c r="F15" i="8"/>
  <c r="C13" i="8"/>
  <c r="G11" i="8"/>
  <c r="D8" i="8"/>
  <c r="B6" i="8"/>
  <c r="C47" i="8"/>
  <c r="F57" i="8"/>
  <c r="A16" i="8"/>
  <c r="A28" i="8"/>
  <c r="A40" i="8"/>
  <c r="A53" i="8"/>
  <c r="H56" i="8"/>
  <c r="B56" i="8"/>
  <c r="H15" i="8"/>
  <c r="H31" i="8"/>
  <c r="H41" i="8"/>
  <c r="D52" i="8"/>
  <c r="B50" i="8"/>
  <c r="F46" i="8"/>
  <c r="C44" i="8"/>
  <c r="G42" i="8"/>
  <c r="D39" i="8"/>
  <c r="B37" i="8"/>
  <c r="F34" i="8"/>
  <c r="C32" i="8"/>
  <c r="G30" i="8"/>
  <c r="D27" i="8"/>
  <c r="B25" i="8"/>
  <c r="F22" i="8"/>
  <c r="C20" i="8"/>
  <c r="G18" i="8"/>
  <c r="D15" i="8"/>
  <c r="B13" i="8"/>
  <c r="F10" i="8"/>
  <c r="C8" i="8"/>
  <c r="G6" i="8"/>
  <c r="D47" i="8"/>
  <c r="A5" i="8"/>
  <c r="A17" i="8"/>
  <c r="A29" i="8"/>
  <c r="A41" i="8"/>
  <c r="A54" i="8"/>
  <c r="G57" i="8"/>
  <c r="C56" i="8"/>
  <c r="H8" i="8"/>
  <c r="H16" i="8"/>
  <c r="H24" i="8"/>
  <c r="H32" i="8"/>
  <c r="H42" i="8"/>
  <c r="C52" i="8"/>
  <c r="G50" i="8"/>
  <c r="D46" i="8"/>
  <c r="B44" i="8"/>
  <c r="F41" i="8"/>
  <c r="C39" i="8"/>
  <c r="G37" i="8"/>
  <c r="D34" i="8"/>
  <c r="B32" i="8"/>
  <c r="F29" i="8"/>
  <c r="C27" i="8"/>
  <c r="G25" i="8"/>
  <c r="D22" i="8"/>
  <c r="B20" i="8"/>
  <c r="F17" i="8"/>
  <c r="C15" i="8"/>
  <c r="G13" i="8"/>
  <c r="D10" i="8"/>
  <c r="B8" i="8"/>
  <c r="F5" i="8"/>
  <c r="A6" i="8"/>
  <c r="A18" i="8"/>
  <c r="A30" i="8"/>
  <c r="A42" i="8"/>
  <c r="A55" i="8"/>
  <c r="H57" i="8"/>
  <c r="T57" i="8" s="1"/>
  <c r="D56" i="8"/>
  <c r="H17" i="8"/>
  <c r="H43" i="8"/>
  <c r="B52" i="8"/>
  <c r="F49" i="8"/>
  <c r="C46" i="8"/>
  <c r="G44" i="8"/>
  <c r="D41" i="8"/>
  <c r="B39" i="8"/>
  <c r="F36" i="8"/>
  <c r="C34" i="8"/>
  <c r="G32" i="8"/>
  <c r="D29" i="8"/>
  <c r="B27" i="8"/>
  <c r="F24" i="8"/>
  <c r="C22" i="8"/>
  <c r="G20" i="8"/>
  <c r="D17" i="8"/>
  <c r="B15" i="8"/>
  <c r="F12" i="8"/>
  <c r="C10" i="8"/>
  <c r="G8" i="8"/>
  <c r="D5" i="8"/>
  <c r="B5" i="8"/>
  <c r="A7" i="8"/>
  <c r="A19" i="8"/>
  <c r="A31" i="8"/>
  <c r="A43" i="8"/>
  <c r="A57" i="8"/>
  <c r="B53" i="8"/>
  <c r="B57" i="8"/>
  <c r="H9" i="8"/>
  <c r="H25" i="8"/>
  <c r="H33" i="8"/>
  <c r="H44" i="8"/>
  <c r="G52" i="8"/>
  <c r="D49" i="8"/>
  <c r="B46" i="8"/>
  <c r="F43" i="8"/>
  <c r="C41" i="8"/>
  <c r="G39" i="8"/>
  <c r="D36" i="8"/>
  <c r="B34" i="8"/>
  <c r="F31" i="8"/>
  <c r="C29" i="8"/>
  <c r="G27" i="8"/>
  <c r="D24" i="8"/>
  <c r="B22" i="8"/>
  <c r="F19" i="8"/>
  <c r="C17" i="8"/>
  <c r="G15" i="8"/>
  <c r="D12" i="8"/>
  <c r="B10" i="8"/>
  <c r="F7" i="8"/>
  <c r="C5" i="8"/>
  <c r="A8" i="8"/>
  <c r="A20" i="8"/>
  <c r="A32" i="8"/>
  <c r="A44" i="8"/>
  <c r="A4" i="8"/>
  <c r="C53" i="8"/>
  <c r="C57" i="8"/>
  <c r="H10" i="8"/>
  <c r="H18" i="8"/>
  <c r="H26" i="8"/>
  <c r="H34" i="8"/>
  <c r="H45" i="8"/>
  <c r="F51" i="8"/>
  <c r="C49" i="8"/>
  <c r="G46" i="8"/>
  <c r="D43" i="8"/>
  <c r="B41" i="8"/>
  <c r="F38" i="8"/>
  <c r="C36" i="8"/>
  <c r="G34" i="8"/>
  <c r="D31" i="8"/>
  <c r="B29" i="8"/>
  <c r="F26" i="8"/>
  <c r="C24" i="8"/>
  <c r="G22" i="8"/>
  <c r="D19" i="8"/>
  <c r="B17" i="8"/>
  <c r="F14" i="8"/>
  <c r="C12" i="8"/>
  <c r="G10" i="8"/>
  <c r="D7" i="8"/>
  <c r="A9" i="8"/>
  <c r="A21" i="8"/>
  <c r="A33" i="8"/>
  <c r="A45" i="8"/>
  <c r="G53" i="8"/>
  <c r="D53" i="8"/>
  <c r="D57" i="8"/>
  <c r="H11" i="8"/>
  <c r="H35" i="8"/>
  <c r="H46" i="8"/>
  <c r="D51" i="8"/>
  <c r="B49" i="8"/>
  <c r="F45" i="8"/>
  <c r="C43" i="8"/>
  <c r="G41" i="8"/>
  <c r="D38" i="8"/>
  <c r="B36" i="8"/>
  <c r="F33" i="8"/>
  <c r="C31" i="8"/>
  <c r="G29" i="8"/>
  <c r="D26" i="8"/>
  <c r="B24" i="8"/>
  <c r="F21" i="8"/>
  <c r="C19" i="8"/>
  <c r="G17" i="8"/>
  <c r="D14" i="8"/>
  <c r="B12" i="8"/>
  <c r="F9" i="8"/>
  <c r="C7" i="8"/>
  <c r="G5" i="8"/>
  <c r="A56" i="8"/>
  <c r="A10" i="8"/>
  <c r="A22" i="8"/>
  <c r="A34" i="8"/>
  <c r="A46" i="8"/>
  <c r="H53" i="8"/>
  <c r="B54" i="8"/>
  <c r="H4" i="8"/>
  <c r="H19" i="8"/>
  <c r="H27" i="8"/>
  <c r="H36" i="8"/>
  <c r="H48" i="8"/>
  <c r="C51" i="8"/>
  <c r="G49" i="8"/>
  <c r="D45" i="8"/>
  <c r="B43" i="8"/>
  <c r="F40" i="8"/>
  <c r="C38" i="8"/>
  <c r="G36" i="8"/>
  <c r="D33" i="8"/>
  <c r="B31" i="8"/>
  <c r="F28" i="8"/>
  <c r="C26" i="8"/>
  <c r="G24" i="8"/>
  <c r="D21" i="8"/>
  <c r="B19" i="8"/>
  <c r="F16" i="8"/>
  <c r="C14" i="8"/>
  <c r="G12" i="8"/>
  <c r="D9" i="8"/>
  <c r="B7" i="8"/>
  <c r="F4" i="8"/>
  <c r="F47" i="8"/>
  <c r="A11" i="8"/>
  <c r="A23" i="8"/>
  <c r="A35" i="8"/>
  <c r="A48" i="8"/>
  <c r="G54" i="8"/>
  <c r="C54" i="8"/>
  <c r="H5" i="8"/>
  <c r="H12" i="8"/>
  <c r="H20" i="8"/>
  <c r="H28" i="8"/>
  <c r="H49" i="8"/>
  <c r="B51" i="8"/>
  <c r="F48" i="8"/>
  <c r="C45" i="8"/>
  <c r="G43" i="8"/>
  <c r="D40" i="8"/>
  <c r="B38" i="8"/>
  <c r="F35" i="8"/>
  <c r="C33" i="8"/>
  <c r="G31" i="8"/>
  <c r="D28" i="8"/>
  <c r="B26" i="8"/>
  <c r="F23" i="8"/>
  <c r="C21" i="8"/>
  <c r="G19" i="8"/>
  <c r="D16" i="8"/>
  <c r="B14" i="8"/>
  <c r="F11" i="8"/>
  <c r="C9" i="8"/>
  <c r="G7" i="8"/>
  <c r="D4" i="8"/>
  <c r="G47" i="8"/>
  <c r="F53" i="8"/>
  <c r="A12" i="8"/>
  <c r="A24" i="8"/>
  <c r="A36" i="8"/>
  <c r="A49" i="8"/>
  <c r="H54" i="8"/>
  <c r="D54" i="8"/>
  <c r="H29" i="8"/>
  <c r="H37" i="8"/>
  <c r="H50" i="8"/>
  <c r="G51" i="8"/>
  <c r="D48" i="8"/>
  <c r="B45" i="8"/>
  <c r="F42" i="8"/>
  <c r="C40" i="8"/>
  <c r="G38" i="8"/>
  <c r="D35" i="8"/>
  <c r="B33" i="8"/>
  <c r="F30" i="8"/>
  <c r="C28" i="8"/>
  <c r="G26" i="8"/>
  <c r="D23" i="8"/>
  <c r="B21" i="8"/>
  <c r="F18" i="8"/>
  <c r="C16" i="8"/>
  <c r="G14" i="8"/>
  <c r="D11" i="8"/>
  <c r="B9" i="8"/>
  <c r="F6" i="8"/>
  <c r="C4" i="8"/>
  <c r="H47" i="8"/>
  <c r="F54" i="8"/>
  <c r="A13" i="8"/>
  <c r="A25" i="8"/>
  <c r="A37" i="8"/>
  <c r="A50" i="8"/>
  <c r="G55" i="8"/>
  <c r="B55" i="8"/>
  <c r="H6" i="8"/>
  <c r="H13" i="8"/>
  <c r="H21" i="8"/>
  <c r="H38" i="8"/>
  <c r="H51" i="8"/>
  <c r="L51" i="8" s="1"/>
  <c r="F50" i="8"/>
  <c r="C48" i="8"/>
  <c r="G45" i="8"/>
  <c r="D42" i="8"/>
  <c r="B40" i="8"/>
  <c r="F37" i="8"/>
  <c r="C35" i="8"/>
  <c r="G33" i="8"/>
  <c r="D30" i="8"/>
  <c r="B28" i="8"/>
  <c r="F25" i="8"/>
  <c r="C23" i="8"/>
  <c r="G21" i="8"/>
  <c r="D18" i="8"/>
  <c r="B16" i="8"/>
  <c r="F13" i="8"/>
  <c r="C11" i="8"/>
  <c r="G9" i="8"/>
  <c r="D6" i="8"/>
  <c r="B4" i="8"/>
  <c r="F8" i="8"/>
  <c r="D37" i="8"/>
  <c r="C55" i="8"/>
  <c r="B11" i="8"/>
  <c r="G40" i="8"/>
  <c r="H55" i="8"/>
  <c r="A47" i="8"/>
  <c r="D13" i="8"/>
  <c r="C42" i="8"/>
  <c r="A51" i="8"/>
  <c r="G16" i="8"/>
  <c r="F44" i="8"/>
  <c r="A38" i="8"/>
  <c r="C18" i="8"/>
  <c r="B48" i="8"/>
  <c r="A26" i="8"/>
  <c r="F20" i="8"/>
  <c r="D50" i="8"/>
  <c r="A14" i="8"/>
  <c r="B23" i="8"/>
  <c r="H52" i="8"/>
  <c r="V52" i="8" s="1"/>
  <c r="F55" i="8"/>
  <c r="X22" i="8"/>
  <c r="D25" i="8"/>
  <c r="H39" i="8"/>
  <c r="G28" i="8"/>
  <c r="H30" i="8"/>
  <c r="S58" i="8"/>
  <c r="T22" i="8" l="1"/>
  <c r="V22" i="8"/>
  <c r="R22" i="8"/>
  <c r="T14" i="8"/>
  <c r="P22" i="8"/>
  <c r="L22" i="8"/>
  <c r="I22" i="8"/>
  <c r="J22" i="8" s="1"/>
  <c r="G12" i="14"/>
  <c r="I51" i="8"/>
  <c r="J51" i="8" s="1"/>
  <c r="G26" i="14"/>
  <c r="C15" i="17"/>
  <c r="C17" i="17" s="1"/>
  <c r="X10" i="8"/>
  <c r="I10" i="8"/>
  <c r="J10" i="8" s="1"/>
  <c r="L10" i="8"/>
  <c r="N10" i="8"/>
  <c r="P10" i="8"/>
  <c r="T10" i="8"/>
  <c r="V10" i="8"/>
  <c r="R10" i="8"/>
  <c r="X43" i="8"/>
  <c r="R43" i="8"/>
  <c r="T43" i="8"/>
  <c r="V43" i="8"/>
  <c r="I43" i="8"/>
  <c r="J43" i="8" s="1"/>
  <c r="L43" i="8"/>
  <c r="N43" i="8"/>
  <c r="P43" i="8"/>
  <c r="I17" i="8"/>
  <c r="J17" i="8" s="1"/>
  <c r="L17" i="8"/>
  <c r="P17" i="8"/>
  <c r="T17" i="8"/>
  <c r="N17" i="8"/>
  <c r="X17" i="8"/>
  <c r="R17" i="8"/>
  <c r="V17" i="8"/>
  <c r="X41" i="8"/>
  <c r="L41" i="8"/>
  <c r="N41" i="8"/>
  <c r="P41" i="8"/>
  <c r="R41" i="8"/>
  <c r="T41" i="8"/>
  <c r="V41" i="8"/>
  <c r="I41" i="8"/>
  <c r="J41" i="8" s="1"/>
  <c r="I57" i="8"/>
  <c r="J57" i="8" s="1"/>
  <c r="L57" i="8"/>
  <c r="V57" i="8"/>
  <c r="P57" i="8"/>
  <c r="N57" i="8"/>
  <c r="R57" i="8"/>
  <c r="X57" i="8"/>
  <c r="X31" i="8"/>
  <c r="L31" i="8"/>
  <c r="N31" i="8"/>
  <c r="I31" i="8"/>
  <c r="J31" i="8" s="1"/>
  <c r="R31" i="8"/>
  <c r="T31" i="8"/>
  <c r="V31" i="8"/>
  <c r="P31" i="8"/>
  <c r="X44" i="8"/>
  <c r="I44" i="8"/>
  <c r="J44" i="8" s="1"/>
  <c r="L44" i="8"/>
  <c r="V44" i="8"/>
  <c r="N44" i="8"/>
  <c r="P44" i="8"/>
  <c r="R44" i="8"/>
  <c r="T44" i="8"/>
  <c r="X15" i="8"/>
  <c r="L15" i="8"/>
  <c r="I15" i="8"/>
  <c r="J15" i="8" s="1"/>
  <c r="P15" i="8"/>
  <c r="T15" i="8"/>
  <c r="V15" i="8"/>
  <c r="R15" i="8"/>
  <c r="N15" i="8"/>
  <c r="X33" i="8"/>
  <c r="R33" i="8"/>
  <c r="T33" i="8"/>
  <c r="L33" i="8"/>
  <c r="V33" i="8"/>
  <c r="N33" i="8"/>
  <c r="P33" i="8"/>
  <c r="I33" i="8"/>
  <c r="J33" i="8" s="1"/>
  <c r="X42" i="8"/>
  <c r="L42" i="8"/>
  <c r="I42" i="8"/>
  <c r="J42" i="8" s="1"/>
  <c r="N42" i="8"/>
  <c r="P42" i="8"/>
  <c r="R42" i="8"/>
  <c r="T42" i="8"/>
  <c r="V42" i="8"/>
  <c r="X13" i="8"/>
  <c r="I13" i="8"/>
  <c r="J13" i="8" s="1"/>
  <c r="L13" i="8"/>
  <c r="P13" i="8"/>
  <c r="R13" i="8"/>
  <c r="T13" i="8"/>
  <c r="V13" i="8"/>
  <c r="N13" i="8"/>
  <c r="X19" i="8"/>
  <c r="P19" i="8"/>
  <c r="R19" i="8"/>
  <c r="V19" i="8"/>
  <c r="T19" i="8"/>
  <c r="I19" i="8"/>
  <c r="J19" i="8" s="1"/>
  <c r="L19" i="8"/>
  <c r="N19" i="8"/>
  <c r="X4" i="8"/>
  <c r="I4" i="8"/>
  <c r="J4" i="8" s="1"/>
  <c r="R4" i="8"/>
  <c r="L4" i="8"/>
  <c r="P4" i="8"/>
  <c r="N4" i="8"/>
  <c r="T4" i="8"/>
  <c r="V4" i="8"/>
  <c r="X28" i="8"/>
  <c r="I28" i="8"/>
  <c r="J28" i="8" s="1"/>
  <c r="L28" i="8"/>
  <c r="N28" i="8"/>
  <c r="P28" i="8"/>
  <c r="T28" i="8"/>
  <c r="V28" i="8"/>
  <c r="R28" i="8"/>
  <c r="T53" i="8"/>
  <c r="R53" i="8"/>
  <c r="V53" i="8"/>
  <c r="N53" i="8"/>
  <c r="X53" i="8"/>
  <c r="P53" i="8"/>
  <c r="I53" i="8"/>
  <c r="J53" i="8" s="1"/>
  <c r="L53" i="8"/>
  <c r="X52" i="8"/>
  <c r="L52" i="8"/>
  <c r="N52" i="8"/>
  <c r="P52" i="8"/>
  <c r="R52" i="8"/>
  <c r="T52" i="8"/>
  <c r="I52" i="8"/>
  <c r="J52" i="8" s="1"/>
  <c r="L12" i="8"/>
  <c r="V12" i="8"/>
  <c r="N12" i="8"/>
  <c r="P12" i="8"/>
  <c r="R12" i="8"/>
  <c r="T12" i="8"/>
  <c r="X12" i="8"/>
  <c r="I12" i="8"/>
  <c r="J12" i="8" s="1"/>
  <c r="X30" i="8"/>
  <c r="L30" i="8"/>
  <c r="N30" i="8"/>
  <c r="T30" i="8"/>
  <c r="V30" i="8"/>
  <c r="P30" i="8"/>
  <c r="R30" i="8"/>
  <c r="I30" i="8"/>
  <c r="J30" i="8" s="1"/>
  <c r="I5" i="8"/>
  <c r="J5" i="8" s="1"/>
  <c r="N5" i="8"/>
  <c r="P5" i="8"/>
  <c r="R5" i="8"/>
  <c r="T5" i="8"/>
  <c r="X5" i="8"/>
  <c r="V5" i="8"/>
  <c r="L5" i="8"/>
  <c r="X46" i="8"/>
  <c r="P46" i="8"/>
  <c r="R46" i="8"/>
  <c r="T46" i="8"/>
  <c r="V46" i="8"/>
  <c r="I46" i="8"/>
  <c r="J46" i="8" s="1"/>
  <c r="L46" i="8"/>
  <c r="N46" i="8"/>
  <c r="X50" i="8"/>
  <c r="L50" i="8"/>
  <c r="N50" i="8"/>
  <c r="P50" i="8"/>
  <c r="V50" i="8"/>
  <c r="R50" i="8"/>
  <c r="T50" i="8"/>
  <c r="I50" i="8"/>
  <c r="J50" i="8" s="1"/>
  <c r="X39" i="8"/>
  <c r="I39" i="8"/>
  <c r="J39" i="8" s="1"/>
  <c r="L39" i="8"/>
  <c r="N39" i="8"/>
  <c r="P39" i="8"/>
  <c r="R39" i="8"/>
  <c r="T39" i="8"/>
  <c r="V39" i="8"/>
  <c r="T55" i="8"/>
  <c r="V55" i="8"/>
  <c r="L55" i="8"/>
  <c r="I55" i="8"/>
  <c r="J55" i="8" s="1"/>
  <c r="N55" i="8"/>
  <c r="X55" i="8"/>
  <c r="P55" i="8"/>
  <c r="R55" i="8"/>
  <c r="T29" i="8"/>
  <c r="I29" i="8"/>
  <c r="J29" i="8" s="1"/>
  <c r="V29" i="8"/>
  <c r="N29" i="8"/>
  <c r="P29" i="8"/>
  <c r="L29" i="8"/>
  <c r="H2" i="8"/>
  <c r="X29" i="8"/>
  <c r="R29" i="8"/>
  <c r="X25" i="8"/>
  <c r="I25" i="8"/>
  <c r="J25" i="8" s="1"/>
  <c r="L25" i="8"/>
  <c r="R25" i="8"/>
  <c r="N25" i="8"/>
  <c r="P25" i="8"/>
  <c r="V25" i="8"/>
  <c r="T25" i="8"/>
  <c r="R32" i="8"/>
  <c r="T32" i="8"/>
  <c r="V32" i="8"/>
  <c r="X32" i="8"/>
  <c r="I32" i="8"/>
  <c r="J32" i="8" s="1"/>
  <c r="L32" i="8"/>
  <c r="N32" i="8"/>
  <c r="P32" i="8"/>
  <c r="I56" i="8"/>
  <c r="J56" i="8" s="1"/>
  <c r="V56" i="8"/>
  <c r="N56" i="8"/>
  <c r="L56" i="8"/>
  <c r="T56" i="8"/>
  <c r="P56" i="8"/>
  <c r="X56" i="8"/>
  <c r="R56" i="8"/>
  <c r="X9" i="8"/>
  <c r="P9" i="8"/>
  <c r="V9" i="8"/>
  <c r="R9" i="8"/>
  <c r="T9" i="8"/>
  <c r="I9" i="8"/>
  <c r="J9" i="8" s="1"/>
  <c r="L9" i="8"/>
  <c r="N9" i="8"/>
  <c r="P24" i="8"/>
  <c r="R24" i="8"/>
  <c r="T24" i="8"/>
  <c r="X24" i="8"/>
  <c r="V24" i="8"/>
  <c r="I24" i="8"/>
  <c r="J24" i="8" s="1"/>
  <c r="L24" i="8"/>
  <c r="N24" i="8"/>
  <c r="V26" i="8"/>
  <c r="I26" i="8"/>
  <c r="J26" i="8" s="1"/>
  <c r="X26" i="8"/>
  <c r="L26" i="8"/>
  <c r="N26" i="8"/>
  <c r="P26" i="8"/>
  <c r="R26" i="8"/>
  <c r="T26" i="8"/>
  <c r="P6" i="8"/>
  <c r="R6" i="8"/>
  <c r="T6" i="8"/>
  <c r="V6" i="8"/>
  <c r="L6" i="8"/>
  <c r="I6" i="8"/>
  <c r="J6" i="8" s="1"/>
  <c r="N6" i="8"/>
  <c r="X6" i="8"/>
  <c r="X49" i="8"/>
  <c r="V49" i="8"/>
  <c r="I49" i="8"/>
  <c r="J49" i="8" s="1"/>
  <c r="L49" i="8"/>
  <c r="N49" i="8"/>
  <c r="P49" i="8"/>
  <c r="R49" i="8"/>
  <c r="T49" i="8"/>
  <c r="I20" i="8"/>
  <c r="J20" i="8" s="1"/>
  <c r="N20" i="8"/>
  <c r="P20" i="8"/>
  <c r="L20" i="8"/>
  <c r="V20" i="8"/>
  <c r="X20" i="8"/>
  <c r="R20" i="8"/>
  <c r="H58" i="8"/>
  <c r="X45" i="8"/>
  <c r="I45" i="8"/>
  <c r="J45" i="8" s="1"/>
  <c r="L45" i="8"/>
  <c r="N45" i="8"/>
  <c r="P45" i="8"/>
  <c r="R45" i="8"/>
  <c r="T45" i="8"/>
  <c r="V45" i="8"/>
  <c r="X16" i="8"/>
  <c r="R16" i="8"/>
  <c r="T16" i="8"/>
  <c r="V16" i="8"/>
  <c r="I16" i="8"/>
  <c r="J16" i="8" s="1"/>
  <c r="L16" i="8"/>
  <c r="N16" i="8"/>
  <c r="P16" i="8"/>
  <c r="X35" i="8"/>
  <c r="P35" i="8"/>
  <c r="R35" i="8"/>
  <c r="T35" i="8"/>
  <c r="V35" i="8"/>
  <c r="I35" i="8"/>
  <c r="J35" i="8" s="1"/>
  <c r="L35" i="8"/>
  <c r="N35" i="8"/>
  <c r="X37" i="8"/>
  <c r="V37" i="8"/>
  <c r="I37" i="8"/>
  <c r="J37" i="8" s="1"/>
  <c r="L37" i="8"/>
  <c r="N37" i="8"/>
  <c r="P37" i="8"/>
  <c r="R37" i="8"/>
  <c r="T37" i="8"/>
  <c r="V11" i="8"/>
  <c r="I11" i="8"/>
  <c r="J11" i="8" s="1"/>
  <c r="L11" i="8"/>
  <c r="N11" i="8"/>
  <c r="P11" i="8"/>
  <c r="R11" i="8"/>
  <c r="X11" i="8"/>
  <c r="T11" i="8"/>
  <c r="X51" i="8"/>
  <c r="P51" i="8"/>
  <c r="N51" i="8"/>
  <c r="R51" i="8"/>
  <c r="T51" i="8"/>
  <c r="V51" i="8"/>
  <c r="I47" i="8"/>
  <c r="J47" i="8" s="1"/>
  <c r="X47" i="8"/>
  <c r="V47" i="8"/>
  <c r="T47" i="8"/>
  <c r="R47" i="8"/>
  <c r="P47" i="8"/>
  <c r="N47" i="8"/>
  <c r="L47" i="8"/>
  <c r="X48" i="8"/>
  <c r="I48" i="8"/>
  <c r="J48" i="8" s="1"/>
  <c r="L48" i="8"/>
  <c r="N48" i="8"/>
  <c r="P48" i="8"/>
  <c r="R48" i="8"/>
  <c r="T48" i="8"/>
  <c r="V48" i="8"/>
  <c r="X38" i="8"/>
  <c r="L38" i="8"/>
  <c r="V38" i="8"/>
  <c r="N38" i="8"/>
  <c r="P38" i="8"/>
  <c r="R38" i="8"/>
  <c r="T38" i="8"/>
  <c r="I38" i="8"/>
  <c r="J38" i="8" s="1"/>
  <c r="I54" i="8"/>
  <c r="J54" i="8" s="1"/>
  <c r="N54" i="8"/>
  <c r="L54" i="8"/>
  <c r="V54" i="8"/>
  <c r="T54" i="8"/>
  <c r="P54" i="8"/>
  <c r="X54" i="8"/>
  <c r="R54" i="8"/>
  <c r="I36" i="8"/>
  <c r="J36" i="8" s="1"/>
  <c r="L36" i="8"/>
  <c r="R36" i="8"/>
  <c r="N36" i="8"/>
  <c r="P36" i="8"/>
  <c r="T36" i="8"/>
  <c r="V36" i="8"/>
  <c r="X36" i="8"/>
  <c r="T20" i="8"/>
  <c r="X21" i="8"/>
  <c r="V21" i="8"/>
  <c r="I21" i="8"/>
  <c r="J21" i="8" s="1"/>
  <c r="L21" i="8"/>
  <c r="P21" i="8"/>
  <c r="R21" i="8"/>
  <c r="N21" i="8"/>
  <c r="T21" i="8"/>
  <c r="X27" i="8"/>
  <c r="N27" i="8"/>
  <c r="P27" i="8"/>
  <c r="R27" i="8"/>
  <c r="T27" i="8"/>
  <c r="V27" i="8"/>
  <c r="I27" i="8"/>
  <c r="J27" i="8" s="1"/>
  <c r="L27" i="8"/>
  <c r="X34" i="8"/>
  <c r="I34" i="8"/>
  <c r="J34" i="8" s="1"/>
  <c r="L34" i="8"/>
  <c r="P34" i="8"/>
  <c r="R34" i="8"/>
  <c r="T34" i="8"/>
  <c r="V34" i="8"/>
  <c r="N34" i="8"/>
  <c r="X8" i="8"/>
  <c r="I8" i="8"/>
  <c r="J8" i="8" s="1"/>
  <c r="N8" i="8"/>
  <c r="P8" i="8"/>
  <c r="R8" i="8"/>
  <c r="T8" i="8"/>
  <c r="L8" i="8"/>
  <c r="V8" i="8"/>
  <c r="X40" i="8"/>
  <c r="T40" i="8"/>
  <c r="V40" i="8"/>
  <c r="I40" i="8"/>
  <c r="J40" i="8" s="1"/>
  <c r="L40" i="8"/>
  <c r="N40" i="8"/>
  <c r="P40" i="8"/>
  <c r="R40" i="8"/>
  <c r="X14" i="8"/>
  <c r="N14" i="8"/>
  <c r="P14" i="8"/>
  <c r="R14" i="8"/>
  <c r="V14" i="8"/>
  <c r="L14" i="8"/>
  <c r="X23" i="8"/>
  <c r="I23" i="8"/>
  <c r="J23" i="8" s="1"/>
  <c r="N23" i="8"/>
  <c r="P23" i="8"/>
  <c r="R23" i="8"/>
  <c r="T23" i="8"/>
  <c r="L23" i="8"/>
  <c r="V23" i="8"/>
  <c r="I18" i="8"/>
  <c r="J18" i="8" s="1"/>
  <c r="X18" i="8"/>
  <c r="N18" i="8"/>
  <c r="R18" i="8"/>
  <c r="P18" i="8"/>
  <c r="T18" i="8"/>
  <c r="L18" i="8"/>
  <c r="V18" i="8"/>
  <c r="I7" i="8"/>
  <c r="J7" i="8" s="1"/>
  <c r="X7" i="8"/>
  <c r="R7" i="8"/>
  <c r="L7" i="8"/>
  <c r="N7" i="8"/>
  <c r="P7" i="8"/>
  <c r="V7" i="8"/>
  <c r="T7" i="8"/>
  <c r="I58" i="8" l="1"/>
  <c r="I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 Sabata i Pardell</author>
  </authors>
  <commentList>
    <comment ref="A17" authorId="0" shapeId="0" xr:uid="{3162B7AB-995A-4C0B-A172-E4B94851DE7B}">
      <text>
        <r>
          <rPr>
            <b/>
            <sz val="9"/>
            <color indexed="81"/>
            <rFont val="Tahoma"/>
            <family val="2"/>
          </rPr>
          <t>Alex Sabata i Pardell:</t>
        </r>
        <r>
          <rPr>
            <sz val="9"/>
            <color indexed="81"/>
            <rFont val="Tahoma"/>
            <family val="2"/>
          </rPr>
          <t xml:space="preserve">
Fins ara: Noves tecnologies</t>
        </r>
      </text>
    </comment>
  </commentList>
</comments>
</file>

<file path=xl/sharedStrings.xml><?xml version="1.0" encoding="utf-8"?>
<sst xmlns="http://schemas.openxmlformats.org/spreadsheetml/2006/main" count="16120" uniqueCount="2770">
  <si>
    <t>EC</t>
  </si>
  <si>
    <t>Suma de PRESS 2023</t>
  </si>
  <si>
    <t>cap</t>
  </si>
  <si>
    <t>1</t>
  </si>
  <si>
    <t>2</t>
  </si>
  <si>
    <t>3</t>
  </si>
  <si>
    <t>4</t>
  </si>
  <si>
    <t>5</t>
  </si>
  <si>
    <t>7</t>
  </si>
  <si>
    <t>6</t>
  </si>
  <si>
    <t>9</t>
  </si>
  <si>
    <t>Total general</t>
  </si>
  <si>
    <t>OFICINA DEFINITIVA</t>
  </si>
  <si>
    <t>Prog.</t>
  </si>
  <si>
    <t>Progr</t>
  </si>
  <si>
    <t>Econ.</t>
  </si>
  <si>
    <t>concatenar</t>
  </si>
  <si>
    <t>Descripció</t>
  </si>
  <si>
    <t>Crèdit incial</t>
  </si>
  <si>
    <t>Recursos propis</t>
  </si>
  <si>
    <t>%</t>
  </si>
  <si>
    <t>venda de terreny</t>
  </si>
  <si>
    <t>Aportacions privades</t>
  </si>
  <si>
    <t>Next generation Estat i Gencat</t>
  </si>
  <si>
    <t>ESTAT</t>
  </si>
  <si>
    <t>GENERALITAT</t>
  </si>
  <si>
    <t>DIPUT LLEDIA</t>
  </si>
  <si>
    <t>Crèdit a ll/t</t>
  </si>
  <si>
    <t>326006330006</t>
  </si>
  <si>
    <t>326006360000</t>
  </si>
  <si>
    <t>333026890000</t>
  </si>
  <si>
    <t>132006230001</t>
  </si>
  <si>
    <t>163006230000</t>
  </si>
  <si>
    <t>171006230000</t>
  </si>
  <si>
    <t>172006190038</t>
  </si>
  <si>
    <t>326006330009</t>
  </si>
  <si>
    <t>924066230000</t>
  </si>
  <si>
    <t>924026190028</t>
  </si>
  <si>
    <t>153206190039</t>
  </si>
  <si>
    <t>153206230000</t>
  </si>
  <si>
    <t>326016360000</t>
  </si>
  <si>
    <t>333026330001</t>
  </si>
  <si>
    <t>332106250000</t>
  </si>
  <si>
    <t>323026320021</t>
  </si>
  <si>
    <t>334016230000</t>
  </si>
  <si>
    <t>132006410001</t>
  </si>
  <si>
    <t>342036360000</t>
  </si>
  <si>
    <t>153206250000</t>
  </si>
  <si>
    <t>330006220009</t>
  </si>
  <si>
    <t>342036330000</t>
  </si>
  <si>
    <t>920006410001</t>
  </si>
  <si>
    <t>924046220000</t>
  </si>
  <si>
    <t>342026230017</t>
  </si>
  <si>
    <t>920006360000</t>
  </si>
  <si>
    <t>332106250001</t>
  </si>
  <si>
    <t>132006240001</t>
  </si>
  <si>
    <t>153206230002</t>
  </si>
  <si>
    <t>342036320001</t>
  </si>
  <si>
    <t>459016360000</t>
  </si>
  <si>
    <t>132006350001</t>
  </si>
  <si>
    <t>153206340000</t>
  </si>
  <si>
    <t>151006090002</t>
  </si>
  <si>
    <t>165006190053</t>
  </si>
  <si>
    <t>151006210000</t>
  </si>
  <si>
    <t>151006320013</t>
  </si>
  <si>
    <t>151006320014</t>
  </si>
  <si>
    <t>151006090000</t>
  </si>
  <si>
    <t>160006500004</t>
  </si>
  <si>
    <t>OFICINA ORIGINAL</t>
  </si>
  <si>
    <t>PRESS 2023</t>
  </si>
  <si>
    <t>Tresoreria</t>
  </si>
  <si>
    <t>IBI Rústica</t>
  </si>
  <si>
    <t>IBI Urbana</t>
  </si>
  <si>
    <t>IBI BICES</t>
  </si>
  <si>
    <t>Impost sobre vehicles de tracció mecànica</t>
  </si>
  <si>
    <t>Impost increment terrenys naturalesa urbana</t>
  </si>
  <si>
    <t>Impost activitats econòmiques</t>
  </si>
  <si>
    <t>I.A.E. Hisenda</t>
  </si>
  <si>
    <t>Urbanisme</t>
  </si>
  <si>
    <t>Impost construccions instal·lacions i obres</t>
  </si>
  <si>
    <t>Taxa recollida d'escombraries</t>
  </si>
  <si>
    <t>Taxa serveis fúnebres</t>
  </si>
  <si>
    <t>E_Música</t>
  </si>
  <si>
    <t>Matrícules escola de música</t>
  </si>
  <si>
    <t>Quotes escola de música</t>
  </si>
  <si>
    <t>Esports</t>
  </si>
  <si>
    <t>Taxa poliesportius</t>
  </si>
  <si>
    <t>Complex piscines</t>
  </si>
  <si>
    <t>Taxa piscina Altet i Claravalls</t>
  </si>
  <si>
    <t>Promoció Econòmica</t>
  </si>
  <si>
    <t>Targetes bus urbà</t>
  </si>
  <si>
    <t>Taxa nínxols cementiri</t>
  </si>
  <si>
    <t>Administració General Secretaria</t>
  </si>
  <si>
    <t>Taxa casaments i celebracions</t>
  </si>
  <si>
    <t>Taxa conservació elements comuns cementiri</t>
  </si>
  <si>
    <t>Taxa llicències urbanístiques</t>
  </si>
  <si>
    <t>Taxa llicències habitabilitat i primera ocupació</t>
  </si>
  <si>
    <t>Taxa expedició documents</t>
  </si>
  <si>
    <t>Governació</t>
  </si>
  <si>
    <t>Taxa retirada vehicles via pública</t>
  </si>
  <si>
    <t>Taxa llicència taxi</t>
  </si>
  <si>
    <t>Taxa obertura establiment</t>
  </si>
  <si>
    <t>Cànon estació d'autobusos</t>
  </si>
  <si>
    <t>Taxa reserva aparcament entrada vehicles</t>
  </si>
  <si>
    <t>Taxa per utilització privativa o aprofitament especial antenes Sant Eloi</t>
  </si>
  <si>
    <t>Taxa obertura via pública per obres</t>
  </si>
  <si>
    <t>OVP Terrasses</t>
  </si>
  <si>
    <t xml:space="preserve">OVP Bar Festes </t>
  </si>
  <si>
    <t>Compensació companyia Telefónica España SA</t>
  </si>
  <si>
    <t>Igualtat, salut i joventut</t>
  </si>
  <si>
    <t>Taxa utilització Oficina Jove</t>
  </si>
  <si>
    <t>Cultura</t>
  </si>
  <si>
    <t>Taxa utilització sala biblioteca</t>
  </si>
  <si>
    <t>Taxa utilització bugs d'assaig</t>
  </si>
  <si>
    <t>OVP Mercaderies</t>
  </si>
  <si>
    <t>OVP Venda no Sedentària (Mercat)</t>
  </si>
  <si>
    <t>OVP Activitats de Lleure</t>
  </si>
  <si>
    <t>OVP Tanques i Bastides</t>
  </si>
  <si>
    <t>OVP Fira del Teatre</t>
  </si>
  <si>
    <t>Utilització Sala de Cultura</t>
  </si>
  <si>
    <t>Taxa utilització Ateneu</t>
  </si>
  <si>
    <t>Taxa utilització mercat</t>
  </si>
  <si>
    <t>Museu_Trepat</t>
  </si>
  <si>
    <t>Filmacions Cal Trepat</t>
  </si>
  <si>
    <t>Altres taxes per utilització privativa del domini públic</t>
  </si>
  <si>
    <t>Acció Social</t>
  </si>
  <si>
    <t>Serveis assistencials - Quotes horts urbans</t>
  </si>
  <si>
    <t>Serveis assistencials activitats Hàbits saludables</t>
  </si>
  <si>
    <t>Centre la Solana</t>
  </si>
  <si>
    <t>Cursos La Solana</t>
  </si>
  <si>
    <t>Llar_Infants_La_Pau</t>
  </si>
  <si>
    <t>Assegurança Llar la Pau</t>
  </si>
  <si>
    <t>Material escolar Llar La Pau</t>
  </si>
  <si>
    <t>Servei menjador Llar La Pau</t>
  </si>
  <si>
    <t>Llar_Infants_El_Niu</t>
  </si>
  <si>
    <t>Matrícula i quotes Llar El Niu</t>
  </si>
  <si>
    <t>Assegurança Llar El Niu</t>
  </si>
  <si>
    <t>Material escolar llar El Niu</t>
  </si>
  <si>
    <t>Servei menjador Llar El Niu</t>
  </si>
  <si>
    <t>Matrícula i quotes Llar La Pau</t>
  </si>
  <si>
    <t>Serveis esportius</t>
  </si>
  <si>
    <t>Taxa piscines Tàrrega</t>
  </si>
  <si>
    <t>Preus públics piscina coberta</t>
  </si>
  <si>
    <t>Entrades museus, exposicions, espectacles Trepat</t>
  </si>
  <si>
    <t>Museu_Tàrrega</t>
  </si>
  <si>
    <t>Entrades museus, exposicions, espectacles M.Comarcal</t>
  </si>
  <si>
    <t>Pàrquing Av. Catalunya</t>
  </si>
  <si>
    <t>Entrades Teatre</t>
  </si>
  <si>
    <t>Musica i concerts</t>
  </si>
  <si>
    <t>Parc de Nadal</t>
  </si>
  <si>
    <t>Serveis Municipals</t>
  </si>
  <si>
    <t>Utilització Tarimes</t>
  </si>
  <si>
    <t>Fira CóC</t>
  </si>
  <si>
    <t>Fira Artistes i Artesans</t>
  </si>
  <si>
    <t>Fira Medi Ambient</t>
  </si>
  <si>
    <t>Altres Fires</t>
  </si>
  <si>
    <t>Radio</t>
  </si>
  <si>
    <t>Publicitat Radio TV</t>
  </si>
  <si>
    <t>Publicitat Festa Major</t>
  </si>
  <si>
    <t>Publicitat Actes culturals</t>
  </si>
  <si>
    <t>Mercats populars</t>
  </si>
  <si>
    <t>Activitats de Joventut</t>
  </si>
  <si>
    <t>ACA, gestió depuradora</t>
  </si>
  <si>
    <t>Altres preus publics CEEI Cal Trepat</t>
  </si>
  <si>
    <t>Venda figures goma bestiari local</t>
  </si>
  <si>
    <t>Participació Ciutadana</t>
  </si>
  <si>
    <t>Utilit. Sales Centre Entitats</t>
  </si>
  <si>
    <t>Fira vehicles ocasió</t>
  </si>
  <si>
    <t>Venda llibres Trepat</t>
  </si>
  <si>
    <t>Exposicions temporals</t>
  </si>
  <si>
    <t>Venda llibres Museu Comarcal</t>
  </si>
  <si>
    <t>Venda llibres polítiques d'igualtat</t>
  </si>
  <si>
    <t>Venda Albades</t>
  </si>
  <si>
    <t>Altres vendes objectes</t>
  </si>
  <si>
    <t>Multes Infraccions Urbanístiques</t>
  </si>
  <si>
    <t>Multes trànsit</t>
  </si>
  <si>
    <t>Multes civisme</t>
  </si>
  <si>
    <t>Sancions llei 13/2014 Accessibilitat</t>
  </si>
  <si>
    <t>Recàrrecs apremi</t>
  </si>
  <si>
    <t>Interessos demora</t>
  </si>
  <si>
    <t xml:space="preserve">Indemnitzacio assegurança </t>
  </si>
  <si>
    <t>Altres ingressos diversos</t>
  </si>
  <si>
    <t>Recursos eventuals</t>
  </si>
  <si>
    <t>Subministraments piscina coberta</t>
  </si>
  <si>
    <t>Costes</t>
  </si>
  <si>
    <t>Energia antenes Renfe i Sant Eloi</t>
  </si>
  <si>
    <t>Execucions Subsidiàries</t>
  </si>
  <si>
    <t>Altres ingressos diversos Trepat</t>
  </si>
  <si>
    <t>Altres ingressos diversos Museu comarcal</t>
  </si>
  <si>
    <t>Altres ingressos diversos Escola música</t>
  </si>
  <si>
    <t>Altres ingressos diversos subvencions</t>
  </si>
  <si>
    <t>Altres ingressos bus urbà</t>
  </si>
  <si>
    <t>Fons Cooperació Estatal</t>
  </si>
  <si>
    <t>Participació en els tributs de l’Estat.</t>
  </si>
  <si>
    <t>Compensació per beneficis fiscals</t>
  </si>
  <si>
    <t>Subv. Violència contra la dona</t>
  </si>
  <si>
    <t>Fons Cooperació Generalitat de Catalunya</t>
  </si>
  <si>
    <t>Subv. Oficina Jove de l'Urgell</t>
  </si>
  <si>
    <t>Ensenyament</t>
  </si>
  <si>
    <t>Subv. Destinada al finançament de les oficines municipals d’escolarització</t>
  </si>
  <si>
    <t>Pla Educatiu Entorn</t>
  </si>
  <si>
    <t>Subv. GENCAT Llar infants la pau</t>
  </si>
  <si>
    <t>Subv. GENCAT Llar infants el niu</t>
  </si>
  <si>
    <t>Subv. GENCAT. Llars infants GRATUITAT I2</t>
  </si>
  <si>
    <t>Finances</t>
  </si>
  <si>
    <t>Oficina habitatge</t>
  </si>
  <si>
    <t>Retorn Brossa Orgànica GENCAT</t>
  </si>
  <si>
    <t>Subv. Consultoris mèdics 2020. Generalitat</t>
  </si>
  <si>
    <t>Subv. Agència de l'Habitatge. Rehabilitació habitatges Next Generation</t>
  </si>
  <si>
    <t>Subv. Activitats complementàries (cultura) OSIC</t>
  </si>
  <si>
    <t>Subv. Àmbit de la salut DDL</t>
  </si>
  <si>
    <t>Subv. Arrenjament de camins.DDL</t>
  </si>
  <si>
    <t>Subv. Igualtat DDL</t>
  </si>
  <si>
    <t xml:space="preserve">Subv. Punt GlobaLleida </t>
  </si>
  <si>
    <t>Medi Ambient</t>
  </si>
  <si>
    <t>Subv. Pla de cooperació (despeses corrents)</t>
  </si>
  <si>
    <t xml:space="preserve">Subv. DDL. Activitats Firals </t>
  </si>
  <si>
    <t>Subv. Pla local joventut CCU</t>
  </si>
  <si>
    <t>Subv. Punt atenció LGTBI CCU</t>
  </si>
  <si>
    <t>Subv. Musiquem la comarca CCU</t>
  </si>
  <si>
    <t>Centre Obert</t>
  </si>
  <si>
    <t>Subv. Acció social infància CCU</t>
  </si>
  <si>
    <t>Subv. Parc de Nadal Consorci residus Urgell</t>
  </si>
  <si>
    <t>Subv. Fira Medi Ambient Consorci residus Urgell</t>
  </si>
  <si>
    <t>Patrocinis Parc de Nadal</t>
  </si>
  <si>
    <t>Arrendament de Finques</t>
  </si>
  <si>
    <t>Antenes Claravalls</t>
  </si>
  <si>
    <t>Antenes Santa Maria Montmagastrell</t>
  </si>
  <si>
    <t>Lloguer espais Viver d'Empreses</t>
  </si>
  <si>
    <t>Arrendament bar piscines estiu Tàrrega</t>
  </si>
  <si>
    <t>Altres rendes de béns immobles - Dones Arrel C/ Plana 3r 2a Bloc 2 Esc A</t>
  </si>
  <si>
    <t>Concessió piscina coberta</t>
  </si>
  <si>
    <t>Concessió bar i quioscos</t>
  </si>
  <si>
    <t>Cànon Estacionament Zona Blava</t>
  </si>
  <si>
    <t xml:space="preserve">Concessió aigua SOREA </t>
  </si>
  <si>
    <t>Concessió Clavegueram SOREA</t>
  </si>
  <si>
    <t>Abocador comarcal</t>
  </si>
  <si>
    <t>Instal.lació Fotovoltaica</t>
  </si>
  <si>
    <t>Producció energia plaques solars</t>
  </si>
  <si>
    <t>Subv. Redacció projectes</t>
  </si>
  <si>
    <t>Subv. Teulada nau 18</t>
  </si>
  <si>
    <t>Subv. Seguretat viària C-14</t>
  </si>
  <si>
    <t xml:space="preserve">Subv. Generalitat llibres </t>
  </si>
  <si>
    <t xml:space="preserve">ACA Reposició i millores depuradora </t>
  </si>
  <si>
    <t>Subv. Enllumenat públic carrer Sant Pelegrí</t>
  </si>
  <si>
    <t>Subv. Torreó carrer Migdia</t>
  </si>
  <si>
    <t>Conveni Endesa SUD-17</t>
  </si>
  <si>
    <t>Subv. Accessibilitat equipaments municipals (Next Generation)</t>
  </si>
  <si>
    <t>Subv. Punts de recàrrega vehicles elèctrics (Next Generation)</t>
  </si>
  <si>
    <t>Subv. Reforma enèrgetica Ajuntament PIREP. Redacció projectes</t>
  </si>
  <si>
    <t>Subv. Eficiència energètica equipaments municipals (Next Generation)</t>
  </si>
  <si>
    <t>Subv. Reforma enèrgetica piscina PIREP. Redacció projectes</t>
  </si>
  <si>
    <t>Préstecs rebuts a llarg termini d’ens de fora del sector públic.</t>
  </si>
  <si>
    <t>RESULTAT = INGRESSOS - DESPESES</t>
  </si>
  <si>
    <t xml:space="preserve">Horts Socials i Familiars </t>
  </si>
  <si>
    <t>Arrendament Terrenys</t>
  </si>
  <si>
    <t>Vies Públiques</t>
  </si>
  <si>
    <t>Arrendament Edificis</t>
  </si>
  <si>
    <t>Administració General d'Acció Social</t>
  </si>
  <si>
    <t>Centre La Solana</t>
  </si>
  <si>
    <t>Polítiques d'Igualtat</t>
  </si>
  <si>
    <t>Jutjat de Pau</t>
  </si>
  <si>
    <t>Administració general de cultura</t>
  </si>
  <si>
    <t>Arrendament pavelló CNT</t>
  </si>
  <si>
    <t>Administració general d’esports</t>
  </si>
  <si>
    <t>Adm. Gnal. de comerç, turisme i pimes</t>
  </si>
  <si>
    <t>Fira d'Artistes i Artesans</t>
  </si>
  <si>
    <t>Fira del Medi Ambient</t>
  </si>
  <si>
    <t>Neteja viària.</t>
  </si>
  <si>
    <t>Arrendament Maquinària, Instal i Estris</t>
  </si>
  <si>
    <t>Parcs i jardins</t>
  </si>
  <si>
    <t>Biblioteca</t>
  </si>
  <si>
    <t>Biblioteca Germanes Güell</t>
  </si>
  <si>
    <t>Fira Cóc</t>
  </si>
  <si>
    <t>Fira del Vehicle d'Ocasió</t>
  </si>
  <si>
    <t>Piscina Coberta</t>
  </si>
  <si>
    <t>Guàrdia Urbana</t>
  </si>
  <si>
    <t>Arrendament Mitjans de Transport</t>
  </si>
  <si>
    <t>Administració General Informàtica</t>
  </si>
  <si>
    <t>Arrendament equips informàtic</t>
  </si>
  <si>
    <t>Infància i Família</t>
  </si>
  <si>
    <t>Magatzem d'Aliments Solidaris</t>
  </si>
  <si>
    <t>Imprevistos, situacions transitòries i contingències d’execució.</t>
  </si>
  <si>
    <t>FONS DE CONTINGÈNCIA. Art. 31 LO2/2012 EPSF</t>
  </si>
  <si>
    <t>Recursos Humans</t>
  </si>
  <si>
    <t>Òrgans de govern</t>
  </si>
  <si>
    <t>Regidors Corporació</t>
  </si>
  <si>
    <t>Sous Grup A1</t>
  </si>
  <si>
    <t>Administració general</t>
  </si>
  <si>
    <t>Política econòmica i fiscal</t>
  </si>
  <si>
    <t>Sous Grup A2</t>
  </si>
  <si>
    <t>Sous Grup C1</t>
  </si>
  <si>
    <t>Centre de Formació La Solana</t>
  </si>
  <si>
    <t>Accions Públiques Relatives a la Salut</t>
  </si>
  <si>
    <t>Sous Grup C2</t>
  </si>
  <si>
    <t xml:space="preserve">Triennis Funcionaris </t>
  </si>
  <si>
    <t xml:space="preserve">Trienis funcionaris </t>
  </si>
  <si>
    <t>Complement Destí Personal Funcionari</t>
  </si>
  <si>
    <t>Complement Específic Personal Funcionari</t>
  </si>
  <si>
    <t>Retribucions Bàsiques Personal Laboral Fix</t>
  </si>
  <si>
    <t>Habitatge</t>
  </si>
  <si>
    <t>Cementiri i serveis funeraris</t>
  </si>
  <si>
    <t>Enllumenat públic</t>
  </si>
  <si>
    <t>Col·legi Jacint Verdaguer</t>
  </si>
  <si>
    <t>Col·legi Àngel Guimerà</t>
  </si>
  <si>
    <t>Col·legi Maria Mercè Marçal</t>
  </si>
  <si>
    <t>Llar d'Infants La Pau</t>
  </si>
  <si>
    <t>Llar d'Infants El Niu</t>
  </si>
  <si>
    <t>Escola de Música</t>
  </si>
  <si>
    <t>Gòtic</t>
  </si>
  <si>
    <t>Joventut</t>
  </si>
  <si>
    <t>Arxiu Comarcal</t>
  </si>
  <si>
    <t>Museu Cal Trepat</t>
  </si>
  <si>
    <t>Museu Comarcal</t>
  </si>
  <si>
    <t>Teatre Ateneu</t>
  </si>
  <si>
    <t>Espai MerCat</t>
  </si>
  <si>
    <t>Pavelló Municipal d'Esports</t>
  </si>
  <si>
    <t>Pavelló Col·legi Sant Josep</t>
  </si>
  <si>
    <t xml:space="preserve">FSE PIFE </t>
  </si>
  <si>
    <t>Aparcament Municipal</t>
  </si>
  <si>
    <t>Ràdio i TV Local</t>
  </si>
  <si>
    <t xml:space="preserve">SERVEI NETEJA </t>
  </si>
  <si>
    <t>Participació ciutadana</t>
  </si>
  <si>
    <t>La Figuerosa</t>
  </si>
  <si>
    <t>Triennis Personal Laboral Fix</t>
  </si>
  <si>
    <t> </t>
  </si>
  <si>
    <t>Hores Extres Personal Laboral Fix</t>
  </si>
  <si>
    <t>Complement Destí Personal Laboral Fix</t>
  </si>
  <si>
    <t>Complement Específic Personal Laboral Fix</t>
  </si>
  <si>
    <t>Retribucions Bàsiques Personal Laboral Temp</t>
  </si>
  <si>
    <t>Pla de Transició al Treball</t>
  </si>
  <si>
    <t>Administració general d’educació</t>
  </si>
  <si>
    <t>Piscina Municipal</t>
  </si>
  <si>
    <t xml:space="preserve">FEDER - SECRETARIA TÈCNICA DE COORDINACIÓ DEL PECT 001-P-000802 </t>
  </si>
  <si>
    <t xml:space="preserve">FEDER - COORDINACIÓ I SEGUIMENT DE LES OPERACIONS DEL PECT 001-P-000802 </t>
  </si>
  <si>
    <t xml:space="preserve">FEDER - COORDINACIÓ I SEGUIMENT ECONÒMIC DEL PECT 001-P-000802 </t>
  </si>
  <si>
    <t xml:space="preserve">FEDER - GESTIÓ ADMINISTRATIVA DEL PECT 001-P-000802 </t>
  </si>
  <si>
    <t>Altet</t>
  </si>
  <si>
    <t>Claravalls</t>
  </si>
  <si>
    <t>Santa Maria de Montmagastrell</t>
  </si>
  <si>
    <t>Triennis laboral temporal</t>
  </si>
  <si>
    <t>Complement Destí Personal Laboral Temporal</t>
  </si>
  <si>
    <t>Complement Específic Personal Laboral Temp</t>
  </si>
  <si>
    <t>Productivitat Personal Funcionari</t>
  </si>
  <si>
    <t>Productivitat Personal Laboral Fix</t>
  </si>
  <si>
    <t>Productivitat laboral temporal</t>
  </si>
  <si>
    <t>Gratificació Funcionaris Hores Extra</t>
  </si>
  <si>
    <t>Hores Extres Personal Laboral Temporal</t>
  </si>
  <si>
    <t>Fira del Teatre</t>
  </si>
  <si>
    <t>Seguretat Social</t>
  </si>
  <si>
    <t>Formació i perfeccionament</t>
  </si>
  <si>
    <t xml:space="preserve">Fons d'acció social </t>
  </si>
  <si>
    <t>Viver d'Empreses Cal Trepat</t>
  </si>
  <si>
    <t>Centre d'Entitats</t>
  </si>
  <si>
    <t>Plataforma informàtica bons Tàrrega</t>
  </si>
  <si>
    <t>Arrendament càmeres personals agents</t>
  </si>
  <si>
    <t>Cànons</t>
  </si>
  <si>
    <t>Drets d'Autors</t>
  </si>
  <si>
    <t>Festes Populars i Concerts</t>
  </si>
  <si>
    <t>Manteniment Carrers, Jardins, Camins</t>
  </si>
  <si>
    <t>Protecció i millora del medi ambient</t>
  </si>
  <si>
    <t>Pobles Agregats</t>
  </si>
  <si>
    <t>Riudovelles</t>
  </si>
  <si>
    <t>Reposició arbres</t>
  </si>
  <si>
    <t>Parc Esportiu</t>
  </si>
  <si>
    <t>Manteniment Gespa Camp Annex</t>
  </si>
  <si>
    <t>Manteniment de solars</t>
  </si>
  <si>
    <t>Manteniment pista altetisme</t>
  </si>
  <si>
    <t>Manteniment Edificis i Construccions</t>
  </si>
  <si>
    <t>Edificis i altres construccions.</t>
  </si>
  <si>
    <t>Escola d'Adults</t>
  </si>
  <si>
    <t>Sala Marsà</t>
  </si>
  <si>
    <t>Promoció i foment de l’esport</t>
  </si>
  <si>
    <t>Zona de Lleure, Camping</t>
  </si>
  <si>
    <t>Infraestructures del transport</t>
  </si>
  <si>
    <t>Arranjaments pista d'skate</t>
  </si>
  <si>
    <t xml:space="preserve">Manteniment en il·luminació </t>
  </si>
  <si>
    <t>Reparació detectors incendis</t>
  </si>
  <si>
    <t>Manteniment maquinària, instal i utillatge</t>
  </si>
  <si>
    <t>Manteniment instruments projecte Brass band</t>
  </si>
  <si>
    <t>Manteniment Elements de Transport</t>
  </si>
  <si>
    <t>Mobiliari</t>
  </si>
  <si>
    <t>Manteniment mobiliari</t>
  </si>
  <si>
    <t>Manteniment Equips Informàtics</t>
  </si>
  <si>
    <t>Compra de petit material informàtic</t>
  </si>
  <si>
    <t xml:space="preserve">Manteniment piscina estiu. Compra robot </t>
  </si>
  <si>
    <t>Manteniment emissores</t>
  </si>
  <si>
    <t>Manteniment d'instruments i altre immob.material</t>
  </si>
  <si>
    <t>Material d'oficina</t>
  </si>
  <si>
    <t>Arrenjament escales piscina descoberta</t>
  </si>
  <si>
    <t xml:space="preserve">Material oficina </t>
  </si>
  <si>
    <t>Consergeria</t>
  </si>
  <si>
    <t>Material didàctic</t>
  </si>
  <si>
    <t>Fotocòpies i impressions</t>
  </si>
  <si>
    <t>Fotocòpies i Impressions</t>
  </si>
  <si>
    <t>Premsa, revistes, llibres i altres publicacions</t>
  </si>
  <si>
    <t>Comunicació</t>
  </si>
  <si>
    <t>Subministrament Energia Elèctrica</t>
  </si>
  <si>
    <t>Recollida, gestió i tractament de residus.</t>
  </si>
  <si>
    <t>Projecte Baula</t>
  </si>
  <si>
    <t>Subministrament energia elèctrica</t>
  </si>
  <si>
    <t>Subministrament Energia Elèctrica antenes sant Eloi</t>
  </si>
  <si>
    <t xml:space="preserve">Energia elèctrica Pisos socials </t>
  </si>
  <si>
    <t>Subministrament aigua</t>
  </si>
  <si>
    <t>Subministrament Aigua Reg Carrers i Jardins</t>
  </si>
  <si>
    <t>Subministrament Gas</t>
  </si>
  <si>
    <t>Subministrament combustible orgànic</t>
  </si>
  <si>
    <t>Combustible i carburants</t>
  </si>
  <si>
    <t>Combustible i carburants cotxes</t>
  </si>
  <si>
    <t>Vestuari del Personal</t>
  </si>
  <si>
    <t>Productes alimentaris</t>
  </si>
  <si>
    <t>Subministrament servei menjador</t>
  </si>
  <si>
    <t>Productes Farmacèutics</t>
  </si>
  <si>
    <t>Transport col·lectiu urbà de viatgers</t>
  </si>
  <si>
    <t>Material de Seguretat</t>
  </si>
  <si>
    <t>Manutenció Animals</t>
  </si>
  <si>
    <t>Altres subministraments</t>
  </si>
  <si>
    <t>Altres treballs realitzats per altres empreses i professionals. Contracte sonorització il·luminiació</t>
  </si>
  <si>
    <t>Material Tècnic</t>
  </si>
  <si>
    <t>Materials local social</t>
  </si>
  <si>
    <t>COVID Subministrament de productes</t>
  </si>
  <si>
    <t>Serveis de Telecomunicacions</t>
  </si>
  <si>
    <t>Despeses Postals</t>
  </si>
  <si>
    <t>Manteniment web</t>
  </si>
  <si>
    <t>Manteniment Web</t>
  </si>
  <si>
    <t>Turisme i desenvolupament rural</t>
  </si>
  <si>
    <t>Manteniment WEB</t>
  </si>
  <si>
    <t>Serveis de Transports</t>
  </si>
  <si>
    <t>Assegurances</t>
  </si>
  <si>
    <t>Unitat de compres</t>
  </si>
  <si>
    <t>Assegurança Defensa Jurídica</t>
  </si>
  <si>
    <t>Assegurança Responsabilitat Civil</t>
  </si>
  <si>
    <t>Tributs Estatals</t>
  </si>
  <si>
    <t>Energia.</t>
  </si>
  <si>
    <t>Clavegueram.</t>
  </si>
  <si>
    <t>Cànon confederación hidrografica del Ebro</t>
  </si>
  <si>
    <t>Tributs de les comunitats autònomes</t>
  </si>
  <si>
    <t>Tributs entitats locals</t>
  </si>
  <si>
    <t>Alcaldia</t>
  </si>
  <si>
    <t>Material de Protocol</t>
  </si>
  <si>
    <t>Publicitat i propaganda</t>
  </si>
  <si>
    <t>Publicació en diaris oficials</t>
  </si>
  <si>
    <t>Publicacions oficials en altres</t>
  </si>
  <si>
    <t>Jurídics i Contenciosos</t>
  </si>
  <si>
    <t>Memòria històrica</t>
  </si>
  <si>
    <t>Jornades de Memòria 2023</t>
  </si>
  <si>
    <t>Tallers, conferències i cursos</t>
  </si>
  <si>
    <t xml:space="preserve">Exposicions temporals </t>
  </si>
  <si>
    <t>Exposicions permanents</t>
  </si>
  <si>
    <t>Figures de goma bestiari local</t>
  </si>
  <si>
    <t>Projecte Violències</t>
  </si>
  <si>
    <t>Activitats Culturals i Esportives</t>
  </si>
  <si>
    <t>Promoció cultural</t>
  </si>
  <si>
    <t>Agenta. Sant Joan.</t>
  </si>
  <si>
    <t xml:space="preserve">Projecte Mctrepat </t>
  </si>
  <si>
    <t>Nit del Tararot</t>
  </si>
  <si>
    <t>Activitats de participació</t>
  </si>
  <si>
    <t>Concerts Musicals</t>
  </si>
  <si>
    <t>Activitats Festa Major</t>
  </si>
  <si>
    <t>Accions espai públic</t>
  </si>
  <si>
    <t>Espai Mercat</t>
  </si>
  <si>
    <t>Mural</t>
  </si>
  <si>
    <t>Festes populars</t>
  </si>
  <si>
    <t>Cavalcada Reis</t>
  </si>
  <si>
    <t>Sant Jordi</t>
  </si>
  <si>
    <t xml:space="preserve">Festival Paupaterres </t>
  </si>
  <si>
    <t>Mostra Escolar de Teatre</t>
  </si>
  <si>
    <t>Contractació espectacle Concurs de Teatre BAT</t>
  </si>
  <si>
    <t>Agrat. Concert festa major.</t>
  </si>
  <si>
    <t>Altres despeses diverses</t>
  </si>
  <si>
    <t>Acció Social Bàsica</t>
  </si>
  <si>
    <t>Projecte SALT</t>
  </si>
  <si>
    <t>Manteniment normatiu</t>
  </si>
  <si>
    <t>Taller diversificat - BrassBand</t>
  </si>
  <si>
    <t>Accions culturals residències Arxiu</t>
  </si>
  <si>
    <t>Activitats Fires</t>
  </si>
  <si>
    <t>Taller diversificat de suport i reforç educatiu</t>
  </si>
  <si>
    <t>Activitats Joventut</t>
  </si>
  <si>
    <t>Mercats Populars</t>
  </si>
  <si>
    <t>Fira/Mostra educació/ocupació</t>
  </si>
  <si>
    <t>Activitats ciutadania</t>
  </si>
  <si>
    <t>Activitats Junta (aportació portaveu)</t>
  </si>
  <si>
    <t>Cicle Gaudí Tàrrega</t>
  </si>
  <si>
    <t>Activitats Pla Igualtat</t>
  </si>
  <si>
    <t>Activitats Juntes Districte</t>
  </si>
  <si>
    <t>Activitats Juntes nuclis agregats</t>
  </si>
  <si>
    <t>Aportació Antenia </t>
  </si>
  <si>
    <t>Llums campanya Nadal</t>
  </si>
  <si>
    <t>Activitats Hàbits Saludables</t>
  </si>
  <si>
    <t>Associacions Municipals</t>
  </si>
  <si>
    <t>Activitats educatives</t>
  </si>
  <si>
    <t>Activitats no discriminatòries LGTBI</t>
  </si>
  <si>
    <t>Projecte Recepta Social</t>
  </si>
  <si>
    <t>Projecte Menjador Social</t>
  </si>
  <si>
    <t>Desenvolupament pla intern d'igualtat</t>
  </si>
  <si>
    <t>Promoció cultura popular</t>
  </si>
  <si>
    <t>Programa Sempre acompanyats</t>
  </si>
  <si>
    <t>Acció Social Comunitària</t>
  </si>
  <si>
    <t>Contracte de sonortització i ilumunació</t>
  </si>
  <si>
    <t>Activitats Acció Social</t>
  </si>
  <si>
    <t>Projectes inclusió</t>
  </si>
  <si>
    <t>Programes Immigració</t>
  </si>
  <si>
    <t>Conveni adhesió Apropa Cultura</t>
  </si>
  <si>
    <t>Altres despeses diverses ACEM</t>
  </si>
  <si>
    <t>Activitats serveis intervenció educativa</t>
  </si>
  <si>
    <t>Activitats servei d'atenció diürna</t>
  </si>
  <si>
    <t>Activitats Juntes nuclis agregats (antenes)</t>
  </si>
  <si>
    <t>Activitats Juntes nuclis agregats (comunals)</t>
  </si>
  <si>
    <t>Indemnització COVID-19 - zona blava</t>
  </si>
  <si>
    <t>Accions Pedrolo</t>
  </si>
  <si>
    <t>Projecte i obres de millora de l'Oficina Jove</t>
  </si>
  <si>
    <t>Omplim d'art els aparadors</t>
  </si>
  <si>
    <t>Programació escolar</t>
  </si>
  <si>
    <t>Neteges Alba</t>
  </si>
  <si>
    <t>Contracte de seguretat</t>
  </si>
  <si>
    <t>Contracte socorrisme piscines Tàrrega, Altet, Claravalls</t>
  </si>
  <si>
    <t>Contracte socorrisme</t>
  </si>
  <si>
    <t>Valoracions i Peritatges</t>
  </si>
  <si>
    <t>Custòdia i Dipòsits</t>
  </si>
  <si>
    <t xml:space="preserve">Procesos electorals </t>
  </si>
  <si>
    <t>Estudis i Treballs Tècnics</t>
  </si>
  <si>
    <t>Promoció Cultural</t>
  </si>
  <si>
    <t>Estudis i treballs tècnics</t>
  </si>
  <si>
    <t>Pla Director Cal Pedrolo i Cal Calçada</t>
  </si>
  <si>
    <t>Serveis de prevenció</t>
  </si>
  <si>
    <t>Intervencions arqueològiques generals</t>
  </si>
  <si>
    <t>Servei de Recaptació</t>
  </si>
  <si>
    <t>Altres treballs realitzats per altres empreses i professionals</t>
  </si>
  <si>
    <t>ACA despeses directes</t>
  </si>
  <si>
    <t>Proveïment domiciliari d’aigua potable.</t>
  </si>
  <si>
    <t>Consultoria per la intervenció i liquidació del contracte d'aigua</t>
  </si>
  <si>
    <t>Triturat material reciclat per camins</t>
  </si>
  <si>
    <t xml:space="preserve">Mantiment i neteja jardineria parc de Sant Eloi </t>
  </si>
  <si>
    <t>Gestió del magatzem d’aliments solidari</t>
  </si>
  <si>
    <t>Assessorament i formació horts</t>
  </si>
  <si>
    <t>Balls del diumenge</t>
  </si>
  <si>
    <t>Gestió local social</t>
  </si>
  <si>
    <t>Explotació Deixalleria. Contracte serveis</t>
  </si>
  <si>
    <t>Gestió Piscina Nucli Agregat</t>
  </si>
  <si>
    <t>Implementació del procés de pressupostos participatius</t>
  </si>
  <si>
    <t>Amics de la sardana. Concurs de sardanes</t>
  </si>
  <si>
    <t>Associació Sant Antoni. Festa dels Tres Tombs.</t>
  </si>
  <si>
    <t>Plaques noms dels carrers</t>
  </si>
  <si>
    <t>Contractació a tercers per Esplais/Casals d'estiu</t>
  </si>
  <si>
    <t>Fal·lera Gegantera</t>
  </si>
  <si>
    <t>Cobla Tàrrega</t>
  </si>
  <si>
    <t>Ramon Carnicer</t>
  </si>
  <si>
    <t>Coral Frescor</t>
  </si>
  <si>
    <t xml:space="preserve">Coral Polifònica de l'Urgell </t>
  </si>
  <si>
    <t>Consultoria per les càmeres protecció ciutat</t>
  </si>
  <si>
    <t>Inscripcions registre de la propietat</t>
  </si>
  <si>
    <t>Manteniment programari informàtic Solana</t>
  </si>
  <si>
    <t>Punt violeta</t>
  </si>
  <si>
    <t>Disseny de l'agenda cultural de l'Urgell</t>
  </si>
  <si>
    <t>Repartiment de l'agenda cultural de l'Urgell</t>
  </si>
  <si>
    <t>Projecte Embarrat</t>
  </si>
  <si>
    <t xml:space="preserve">Restauració i conservació </t>
  </si>
  <si>
    <t>Associació amics de l'orgue</t>
  </si>
  <si>
    <t>Base de dades Espublico</t>
  </si>
  <si>
    <t>Manteniment programari informàtic</t>
  </si>
  <si>
    <t>Servei recull de premsa</t>
  </si>
  <si>
    <t>Petits arqueòlegs</t>
  </si>
  <si>
    <t>Restauració Folklore local</t>
  </si>
  <si>
    <t>Altres projectes socials</t>
  </si>
  <si>
    <t>Recollida d'animals</t>
  </si>
  <si>
    <t>Wifi 4EU</t>
  </si>
  <si>
    <t>Manteniment i connexió a internet d'alta capacitat</t>
  </si>
  <si>
    <t>Altres treballs realitzats per informàtica</t>
  </si>
  <si>
    <t>Servei Ambulàncies</t>
  </si>
  <si>
    <t>Activitats prevenció violència masclista</t>
  </si>
  <si>
    <t>Ticketing</t>
  </si>
  <si>
    <t>Manteniment desfibril·ladors</t>
  </si>
  <si>
    <t>Conveni Cambra Comerç. Promoció pla reactivació comerç</t>
  </si>
  <si>
    <t>Base de dades el Derecho</t>
  </si>
  <si>
    <t>Altres treballs realitzats per altres empreses. Gestoria Associacions</t>
  </si>
  <si>
    <t>Tallers de prevenció de relacions abusives als centres educatius</t>
  </si>
  <si>
    <t>Dietes dels memebres dels òrgans de govern</t>
  </si>
  <si>
    <t>Assistències Reunions Regidors</t>
  </si>
  <si>
    <t>Dietes del personal no directiu</t>
  </si>
  <si>
    <t>Locomoció dels Membres dels Òrgans de Govern</t>
  </si>
  <si>
    <t>Locomoció del personal no directiu</t>
  </si>
  <si>
    <t>Assistència tribunals per a processos selectius</t>
  </si>
  <si>
    <t>Assistències Juntes Veïnals</t>
  </si>
  <si>
    <t>Edició de llibres i catàlegs</t>
  </si>
  <si>
    <t xml:space="preserve">Revista URTX 31 </t>
  </si>
  <si>
    <t>Recollida de Brossa</t>
  </si>
  <si>
    <t>Recollida Brossa Orgànica</t>
  </si>
  <si>
    <t>Recollida Selectiva Cartaes</t>
  </si>
  <si>
    <t>01100</t>
  </si>
  <si>
    <t>Interessos</t>
  </si>
  <si>
    <t>Interessos préstec refinançament Caixabank 2019</t>
  </si>
  <si>
    <t>Interessos préstec 50.000 elements de transport Caixabank 2019</t>
  </si>
  <si>
    <t>Interessos préstec 272.000 piscina coberta Caixabank 2020</t>
  </si>
  <si>
    <t>Interessos prèstec RESIDENCIA TREPAT Caixabank 2021</t>
  </si>
  <si>
    <t>Interessos prèstec 109.000 caldera/escombradora BSAB 2021</t>
  </si>
  <si>
    <t>Interessos prèstec 214.000 Caixabank inversions 2022</t>
  </si>
  <si>
    <t>Interessos prèstec inversions 2023</t>
  </si>
  <si>
    <t>Interessos pòlissa de crèdit</t>
  </si>
  <si>
    <t>BBVA Refinançament</t>
  </si>
  <si>
    <t>Caja Madrid 2008</t>
  </si>
  <si>
    <t>Caja Madrid 2009</t>
  </si>
  <si>
    <t>Despeses Formalització</t>
  </si>
  <si>
    <t>Interessos Demora</t>
  </si>
  <si>
    <t>Altres despeses financeres</t>
  </si>
  <si>
    <t>Aportació EPEL Fira del Teatre</t>
  </si>
  <si>
    <t>Aportació OVP Fira del Teatre</t>
  </si>
  <si>
    <t>Serveis socials Consell Comarcal</t>
  </si>
  <si>
    <t>Cursos Català Aportació a CNL</t>
  </si>
  <si>
    <t>Cànon Transport ATM</t>
  </si>
  <si>
    <t>EMD El Talladell</t>
  </si>
  <si>
    <t>Entitats Locals Menors</t>
  </si>
  <si>
    <t>Subv. Transport Urbà</t>
  </si>
  <si>
    <t>Subv. activitats empresarials</t>
  </si>
  <si>
    <t xml:space="preserve">Subv. Aula d’Extensió Universitària. Xerrades i tallers. </t>
  </si>
  <si>
    <t>Subv. Club de modalisme. Compra de material</t>
  </si>
  <si>
    <t xml:space="preserve">Conveni Suport ocupació CARTAES </t>
  </si>
  <si>
    <t>Ajuts a la Formació</t>
  </si>
  <si>
    <t>Subv. Taller Alba. Equinoteràpia.</t>
  </si>
  <si>
    <t>Subv. Orfeó Nova Tàrrega. Cicle coral.</t>
  </si>
  <si>
    <t>Subv. Circuit urgellenc. Cine Club La Lloca, Cinema infantil i Òpera en alta definició.</t>
  </si>
  <si>
    <t>Subv. Pares Carmelites. Festes del barri del Carme.</t>
  </si>
  <si>
    <t>Subv. Galacticat. Festival Galacticat.</t>
  </si>
  <si>
    <t>Subv. Amics de l'arbre. Aplec de Sant Eloi.</t>
  </si>
  <si>
    <t>Subv. Fòrum Femení d'Opinió. Activitats ordinàries.</t>
  </si>
  <si>
    <t>Subv. Foment Tàrrega. Promoció del comerç i campanyes.</t>
  </si>
  <si>
    <t>Subv. APADOC. Activitats ordinàries de gener a març i de setembre a desembre.</t>
  </si>
  <si>
    <t>Subv. Agrat. Flèndit.</t>
  </si>
  <si>
    <t>Subv. ADC Lleida. Activitats ordinàries.</t>
  </si>
  <si>
    <t>Subv. Associació de veïns Fàtima. Festa de barri.</t>
  </si>
  <si>
    <t>Subv. Pares Carmelites. Festa del Carme.</t>
  </si>
  <si>
    <t>Subv. Club natació Tàrrega. Despeses de consergeria i llum del pavelló.</t>
  </si>
  <si>
    <t>Subv. Societat de caçadors. Classificació per la final del campionat de caça menor amb gos.</t>
  </si>
  <si>
    <t>Subv. Unió esportiva Tàrrega. Participació a la 1a territorial catalana.</t>
  </si>
  <si>
    <t>Subv. Club futbol sala. Arbitratges, fitxes i despeses federatives.</t>
  </si>
  <si>
    <t>Subv. Club escola hípica. Participació i organització a/de concursos i torneijos.</t>
  </si>
  <si>
    <t>Subv. Club esportiu Associació Alba. Projecte esportiu adaptat</t>
  </si>
  <si>
    <t>Subv. Club d'escacs de Tàrrega. Participació i organització de torneijos.</t>
  </si>
  <si>
    <t>Subv. Escola de futbol UE Tàrrega. Despeses temporada esportiva.</t>
  </si>
  <si>
    <t>Subv. CEACA Tàrrega. Hàndbol.</t>
  </si>
  <si>
    <t>Subv. Club d'atletisme 100x100 fondistes. Organització de curses</t>
  </si>
  <si>
    <t>Subv. Club de bitlles. Tirada de la festa major.</t>
  </si>
  <si>
    <t>Subv. Club hoquei patins. Nòmines, arbitratges i llicències.</t>
  </si>
  <si>
    <t>Subv. Escuderia Tàrrega. Ral.li ciutat de Tàrrega.</t>
  </si>
  <si>
    <t xml:space="preserve">Subv. Ass. Sant Antoni d'Amics de la Residència. Revista i activitats. </t>
  </si>
  <si>
    <t>Retorn ACR</t>
  </si>
  <si>
    <t>Subv. Associació Agrat. Fira Cervesa.</t>
  </si>
  <si>
    <t>Subv. Associació de Veïns de Claravalls. Activitats de lleure</t>
  </si>
  <si>
    <t>Subv. Club esportiu Motards Tàrrega. Trobada motards.</t>
  </si>
  <si>
    <t>Subv. Associació Melhfa. Acollida infants sahrauis.</t>
  </si>
  <si>
    <t>Subv. Club de Patinatge. Nòmines i seg. social entrenadors.</t>
  </si>
  <si>
    <t>Subv. Club Veterans Futbol. Participació a la lliga provincial.</t>
  </si>
  <si>
    <t>Subv. Club Agility Ciutat Tàrrega. Compra de material.</t>
  </si>
  <si>
    <t>Subv. Centre Excursionista. Caminada de l'Urgell.</t>
  </si>
  <si>
    <t>Subv. Associació Sobreestants de Catalunya. Revista SOBBI.</t>
  </si>
  <si>
    <t>Subv. Beques Material Escolar</t>
  </si>
  <si>
    <t>Subv. Centres Educatius</t>
  </si>
  <si>
    <t>Subv. Entitats Educatives</t>
  </si>
  <si>
    <t>Subv. Fons Solidaritat</t>
  </si>
  <si>
    <t>Subv. Grups Municipals</t>
  </si>
  <si>
    <t>Subv. La Xarxa. Teatre infantil La Xarxa.</t>
  </si>
  <si>
    <t>Subv. Teatre Ateneu. Activitats.</t>
  </si>
  <si>
    <t>Subv. Grup de teatre Bat. Concurs de teatre.</t>
  </si>
  <si>
    <t>Subv. Paupaterres. Festival Paupaterres.</t>
  </si>
  <si>
    <t>Subv. Associació Alzheimer Tàrrega. Estimulació cognitiva.</t>
  </si>
  <si>
    <t>Subv. Associació Frater. Activitats ordinàries.</t>
  </si>
  <si>
    <t>Ensenyament Secundari</t>
  </si>
  <si>
    <t>Subv. Ins. Alfons Costafreda. Programa SEFED. Conveni aula de simulació d'empreses.</t>
  </si>
  <si>
    <t>Subv. Club tennis Tàrrega. Reforma parcial: vestuaris,tancament,pintura,inv estalvi energètic</t>
  </si>
  <si>
    <t xml:space="preserve">Subv. Agenta. Correllengua. </t>
  </si>
  <si>
    <t>Subv. Centre cultural. Revista.</t>
  </si>
  <si>
    <t>Subv. Agrat. Closcamoll.</t>
  </si>
  <si>
    <t>Subv. Premi comprador mercat vehicle d'ocasió.</t>
  </si>
  <si>
    <t>Subv. Ass. Alba. Festes Estiu.</t>
  </si>
  <si>
    <t>Beca Joaquim Capdevila</t>
  </si>
  <si>
    <t>Subv. Agrat. Memefest.</t>
  </si>
  <si>
    <t>Subv. Escola Pia. Llibres, material escolar i sortides curriculars.</t>
  </si>
  <si>
    <t>Subv. Escola Maria-Mercè Marçal. Llibres, material escolar i sortides curriculars.</t>
  </si>
  <si>
    <t>Subv. CEACA. Atletisme.</t>
  </si>
  <si>
    <t>Subv. Associació Dones Arrel. Activitats ordinàries</t>
  </si>
  <si>
    <t>Subv. Creu Roja. Ocupació.</t>
  </si>
  <si>
    <t>Subv. Club Ciclista Tàrrega - Pedals de dona</t>
  </si>
  <si>
    <t>Subv. Servei de Suport al Dol de Ponent. Activitats.</t>
  </si>
  <si>
    <t>Conveni Espai Natural de Ponent Anglesola-Tàrrega-Vilagrassa. Dinamització de l'espai natural.</t>
  </si>
  <si>
    <t>Subv. Societat de caçadors. Fira del caçador.</t>
  </si>
  <si>
    <t>Subv. Institut Alfons Costafreda. Llibres, material escolar i sortides curriculars.</t>
  </si>
  <si>
    <t>Subv. Fundació Vedruna Tàrrega - Sant Josep. Llibres, material escolar i sortides curriculars.</t>
  </si>
  <si>
    <t>Subv. Escola Àngel Guimerà. Llibres, material escolar i sortides curriculars.</t>
  </si>
  <si>
    <t>Subv. Associació Dones Ginesta. Activitats ordinàries.</t>
  </si>
  <si>
    <t>Subv. Bici 3.0. Marxa de bicicletes i material esportiu.</t>
  </si>
  <si>
    <t>Subv. Club de bitlles. Material, federació i atencions protocol.laries post partits.</t>
  </si>
  <si>
    <t>Subv. Coop. Monges Carmelites. Beques estudiants Kenya.</t>
  </si>
  <si>
    <t>Subv. Verreta. Col·laboració activitats commemoratives</t>
  </si>
  <si>
    <t>Subv. Coop. Mans Unides. Millora instal.lacions escola Àfrica.</t>
  </si>
  <si>
    <t>Subv. Associació Limonium. Projecte Aula Natura a la Figuerosa.</t>
  </si>
  <si>
    <t>Subv. Escola Jacint Verdaguer. Llibres, material escolar i sortides curriculars.</t>
  </si>
  <si>
    <t>Subv. Escola Sta. Maria de l'Alba. Llibres, material escolar i sortides curriculars.</t>
  </si>
  <si>
    <t>Conveni Espai Natural Belianes</t>
  </si>
  <si>
    <t>Subv. Ass. Alba. Projecte benestar i salut</t>
  </si>
  <si>
    <t>Conveni Aportació a Banc d'Aliments de Lleida</t>
  </si>
  <si>
    <t>Subv. vetlladors per a infants amb NEE</t>
  </si>
  <si>
    <t>Subv. Grup Gemma. Dinamització espai del pla de Lluçà</t>
  </si>
  <si>
    <t>Arrenjament Avinguda de Cervera</t>
  </si>
  <si>
    <t xml:space="preserve">Redacció de Projectes </t>
  </si>
  <si>
    <t>Pavimentació i adequació d'elements urbans de diferents punts de Tàrrega</t>
  </si>
  <si>
    <t>Seguretat viària C-14. Reducció accidents</t>
  </si>
  <si>
    <t>Enllumenat públic leds carrer Sant Pelegrí</t>
  </si>
  <si>
    <t>Arrenjaments Parc de Sant Eloi</t>
  </si>
  <si>
    <t>Arqueologia i Patrimoni</t>
  </si>
  <si>
    <t>Torreo del carrer Migdia</t>
  </si>
  <si>
    <t>Pavimentacions 2a fase Claravalls</t>
  </si>
  <si>
    <t>Arrenjament pista central</t>
  </si>
  <si>
    <t>Plantació arbres riu Ondara</t>
  </si>
  <si>
    <t>Accessiblitat</t>
  </si>
  <si>
    <t>Renovació i modernització enllumenat públic</t>
  </si>
  <si>
    <t xml:space="preserve">Conveni Endesa Sud-17 </t>
  </si>
  <si>
    <t>Actuacions edifici de la rectoria</t>
  </si>
  <si>
    <t>Casa Pedrolo</t>
  </si>
  <si>
    <t>Inversió nova de maquinària, instal·lacions tècniques i utillatge</t>
  </si>
  <si>
    <t>Compra Armes</t>
  </si>
  <si>
    <t>Punts de recàrrega vehicles elèctrics (Next Generation)</t>
  </si>
  <si>
    <t>Compra vehicles (motos)</t>
  </si>
  <si>
    <t xml:space="preserve">Mobiliari </t>
  </si>
  <si>
    <t>Compra mobiliari sala treball en grup</t>
  </si>
  <si>
    <t>Adquisició equips informàtic</t>
  </si>
  <si>
    <t>Teulada nau 18</t>
  </si>
  <si>
    <t>Equipament Espai MerCat</t>
  </si>
  <si>
    <t>Vestuaris camp de futbol</t>
  </si>
  <si>
    <t>Reforma enèrgetica piscina PIREP. Redacció projectes</t>
  </si>
  <si>
    <t>Reforma enèrgetica Ajuntament PIREP. Redacció projectes</t>
  </si>
  <si>
    <t>Acessos entrades piscines</t>
  </si>
  <si>
    <t>Accessibilitat equipaments municipals (Next Generation)</t>
  </si>
  <si>
    <t>Eficiència energètica equipaments municipals (Next Generation)</t>
  </si>
  <si>
    <t>Ocupació dels terrenys de l'Àngel Guimerà</t>
  </si>
  <si>
    <t>Maquinària, instal·lacions tècniques i utillatge</t>
  </si>
  <si>
    <t xml:space="preserve">Inversió il·luminació </t>
  </si>
  <si>
    <t>Llibres</t>
  </si>
  <si>
    <t>Material docent</t>
  </si>
  <si>
    <t>Instruments musicals</t>
  </si>
  <si>
    <t>Elements de transport</t>
  </si>
  <si>
    <t>Compromisos intervencions via pública - càmeres ciutadania</t>
  </si>
  <si>
    <t>Programari informàtic</t>
  </si>
  <si>
    <t>Reposicions i millores ACA</t>
  </si>
  <si>
    <t>Adquisició Cap Gòtic Portalada Parròquia</t>
  </si>
  <si>
    <t>Subv. Club tennis Tàrrega. Enllumenat tennis</t>
  </si>
  <si>
    <t>Subv. Associació Amics de l'arbre. Conservació del parc.</t>
  </si>
  <si>
    <t>Subv. Teatre Ateneu. Obres.</t>
  </si>
  <si>
    <t>Subv. Teatre Ateneu. Legalització del treatre</t>
  </si>
  <si>
    <t>Subv. Fundació Residència Gent Gran St. Antoni. Renovació material geriàtric</t>
  </si>
  <si>
    <t>01102</t>
  </si>
  <si>
    <t>Amortitzacions</t>
  </si>
  <si>
    <t>Amortització prestec refinançament Caixa Banc 2019</t>
  </si>
  <si>
    <t>Amortització préstec 50.000 elements de transport Caixabank 2019</t>
  </si>
  <si>
    <t>Amortització préstec 272.000 piscina coberta Caixabank 2020</t>
  </si>
  <si>
    <t>Amortització prèstec RESIDENCIA TREPAT Caixabank 2021</t>
  </si>
  <si>
    <t>Amortització prèstec 109.000 caldera/escombradora BSAB 2021</t>
  </si>
  <si>
    <t>Amortització prèstec DA 108 1498033,79 BSAB 2021</t>
  </si>
  <si>
    <t>Amortització prèstec 214.000 Caixabank inversions 2022</t>
  </si>
  <si>
    <t>Amortització prèstec inversions 2023</t>
  </si>
  <si>
    <t>Amortització BBVA refin 2010</t>
  </si>
  <si>
    <t>Gas.</t>
  </si>
  <si>
    <t>Alberg persones sense llar</t>
  </si>
  <si>
    <t>30 PLUS 20 (2020-2022)</t>
  </si>
  <si>
    <t>TREBALL I FORMACIÓ 20 DONA (2020-2021)</t>
  </si>
  <si>
    <t>JOVES EN PRÀCTIQUES DE GJ 21 (2021-2022)</t>
  </si>
  <si>
    <t>30 PLUS 21 (2021-2022)</t>
  </si>
  <si>
    <t>TREBALL I FORMACIÓ MG45 I DONA 2021 (2021-2023)</t>
  </si>
  <si>
    <t>PROJECTE SINGULARS 21 (21-22)</t>
  </si>
  <si>
    <t>TREBALL I FORMACIÓ 21 ANTICIPADA 22 (22-23)</t>
  </si>
  <si>
    <t>AODL 21-22 DESENVOLUPAMENT COMERCIAL I TURÍSTIC</t>
  </si>
  <si>
    <t>AODL 21-22 FOMENT EMPRESARIAL</t>
  </si>
  <si>
    <t>CLASSIFICACIÓ ECÒNOMIQUES D'INGRESSOS</t>
  </si>
  <si>
    <t>https://www.boe.es/buscar/act.php?id=BOE-A-2008-19916</t>
  </si>
  <si>
    <t>Capítulo</t>
  </si>
  <si>
    <t>Artículo</t>
  </si>
  <si>
    <t>Concepto</t>
  </si>
  <si>
    <t>Subconcepto</t>
  </si>
  <si>
    <t>Denominación</t>
  </si>
  <si>
    <t>Impuestos directos.</t>
  </si>
  <si>
    <t>Impuesto sobre la Renta.</t>
  </si>
  <si>
    <t>Impuestos sobre la Renta de las Personas Físicas.</t>
  </si>
  <si>
    <t>Impuesto sobre Sociedades.</t>
  </si>
  <si>
    <t>Impuesto sobre la Renta de No Residentes.</t>
  </si>
  <si>
    <t>Impuestos sobre el capital.</t>
  </si>
  <si>
    <t>Impuesto sobre Sucesiones y Donaciones.</t>
  </si>
  <si>
    <t>Impuesto sobre Patrimonio.</t>
  </si>
  <si>
    <t>Impuesto sobre Bienes Inmuebles. Bienes Inmuebles de Naturaleza Rústica.</t>
  </si>
  <si>
    <t>Impuesto sobre Bienes Inmuebles. Bienes inmuebles de Naturaleza Urbana.</t>
  </si>
  <si>
    <t>Impuesto sobre Bienes Inmuebles. Bienes Inmuebles de características especiales.</t>
  </si>
  <si>
    <t>Impuesto sobre Vehículos de Tracción Mecánica.</t>
  </si>
  <si>
    <t>Impuesto sobre Incremento del Valor de los Terrenos de Naturaleza Urbana.</t>
  </si>
  <si>
    <t>Impuesto sobre viviendas desocupadas.</t>
  </si>
  <si>
    <t>Impuesto sobre las Actividades Económicas.</t>
  </si>
  <si>
    <t>Impuesto sobre Actividades Económicas.</t>
  </si>
  <si>
    <t>Recargos sobre impuestos directos del Estado y de la Comunidad Autónoma.</t>
  </si>
  <si>
    <t>Sobre impuestos del Estado.</t>
  </si>
  <si>
    <t>Sobre impuestos de la Comunidad Autónoma.</t>
  </si>
  <si>
    <t>Recargos sobre impuestos directos de otros entes locales.</t>
  </si>
  <si>
    <t>En el Impuesto sobre Bienes Inmuebles.</t>
  </si>
  <si>
    <t>Recargo provincial en el Impuesto sobre Actividades Económicas.</t>
  </si>
  <si>
    <t>Otros recargos sobre impuestos directos de otros entes locales.</t>
  </si>
  <si>
    <t>Impuestos directos extinguidos.</t>
  </si>
  <si>
    <t>Otros impuestos directos.</t>
  </si>
  <si>
    <t>Impuestos indirectos.</t>
  </si>
  <si>
    <t>Impuestos sobre el Valor Añadido.</t>
  </si>
  <si>
    <t>Impuesto sobre el Valor Añadido.</t>
  </si>
  <si>
    <t>Sobre consumos específicos.</t>
  </si>
  <si>
    <t>Impuestos Especiales.</t>
  </si>
  <si>
    <t>220.00</t>
  </si>
  <si>
    <t>Impuesto sobre el alcohol y bebidas derivadas.</t>
  </si>
  <si>
    <t>220.01</t>
  </si>
  <si>
    <t>Impuesto sobre la cerveza.</t>
  </si>
  <si>
    <t>220.02</t>
  </si>
  <si>
    <t>Impuesto sobre el vino y bebidas fermentadas.</t>
  </si>
  <si>
    <t>220.03</t>
  </si>
  <si>
    <t>Impuesto sobre las labores del tabaco.</t>
  </si>
  <si>
    <t>220.04</t>
  </si>
  <si>
    <t>Impuesto sobre hidrocarburos.</t>
  </si>
  <si>
    <t>220.05</t>
  </si>
  <si>
    <t>Impuesto sobre determinados medios de transporte.</t>
  </si>
  <si>
    <t>220.06</t>
  </si>
  <si>
    <t>Impuesto sobre productos intermedios.</t>
  </si>
  <si>
    <t>220.07</t>
  </si>
  <si>
    <t>Impuesto sobre la energía.</t>
  </si>
  <si>
    <t>220.08</t>
  </si>
  <si>
    <t>Impuesto sobre ventas minoristas de hidrocarburos.</t>
  </si>
  <si>
    <t>220.09</t>
  </si>
  <si>
    <t>Exacción sobre la gasolina.</t>
  </si>
  <si>
    <t>Recargos sobre impuestos indirectos del Estado y de la Comunidad Autónoma.</t>
  </si>
  <si>
    <t>Recargos sobre impuestos indirectos de otros entes locales.</t>
  </si>
  <si>
    <t>Sobre impuestos de otros entes locales.</t>
  </si>
  <si>
    <t>Impuestos indirectos extinguidos.</t>
  </si>
  <si>
    <t>Otros impuestos indirectos.</t>
  </si>
  <si>
    <t>Impuesto sobre construcciones, instalaciones y obras.</t>
  </si>
  <si>
    <t>Impuesto sobre gastos suntuarios (Cotos de caza y pesca).</t>
  </si>
  <si>
    <t>Arbitrio sobre importaciones y entregas de mercancías en Canarias (AIEM).</t>
  </si>
  <si>
    <t>Impuesto general indirecto canario (IGIC).</t>
  </si>
  <si>
    <t>Impuesto sobre la producción, los servicios y la importación (IPSI) de Ceuta y Melilla.</t>
  </si>
  <si>
    <t>Impuesto sobre primas de seguros.</t>
  </si>
  <si>
    <t>Impuesto sobre transmisiones patrimoniales y actos jurídicos documentados.</t>
  </si>
  <si>
    <t>Otros Impuestos indirectos.</t>
  </si>
  <si>
    <t>Tasas, precios públicos y otros ingresos.</t>
  </si>
  <si>
    <t>Tasas por la prestación de servicios públicos básicos.</t>
  </si>
  <si>
    <t>Servicio de abastecimiento de agua.</t>
  </si>
  <si>
    <t>Servicio de alcantarillado.</t>
  </si>
  <si>
    <t>Servicio de recogida de basuras.</t>
  </si>
  <si>
    <t>Servicio de tratamiento de residuos.</t>
  </si>
  <si>
    <t>Canon de saneamiento.</t>
  </si>
  <si>
    <t>Otras tasas por prestación de servicios básicos.</t>
  </si>
  <si>
    <t>Tasas por la prestación de servicios públicos de carácter social y preferente.</t>
  </si>
  <si>
    <t>Servicios hospitalarios.</t>
  </si>
  <si>
    <t>Servicios asistenciales.</t>
  </si>
  <si>
    <t>Servicios educativos.</t>
  </si>
  <si>
    <t>Servicios deportivos.</t>
  </si>
  <si>
    <t>Otras tasas por prestación de servicios de carácter preferente.</t>
  </si>
  <si>
    <t>Tasas por la realización de actividades de competencia local.</t>
  </si>
  <si>
    <t>Licencias urbanísticas.</t>
  </si>
  <si>
    <t>Cédulas de habitabilidad y licencias de primera ocupación.</t>
  </si>
  <si>
    <t>Tasas por otros servicios urbanísticos.</t>
  </si>
  <si>
    <t>Tasas sobre el juego.</t>
  </si>
  <si>
    <t>Tasa por expedición de documentos.</t>
  </si>
  <si>
    <t>Tasa por retirada de vehículos.</t>
  </si>
  <si>
    <t>Otras tasas por la realización de actividades de competencia local.</t>
  </si>
  <si>
    <t>Tasas por la utilización privativa o el aprovechamiento especial del dominio público local.</t>
  </si>
  <si>
    <t>Tasa de estacionamiento de vehículos.</t>
  </si>
  <si>
    <t>Tasa por entrada de vehículos.</t>
  </si>
  <si>
    <t>Tasa por utilización privativa o aprovechamiento especial por empresas explotadoras de servicios de suministros.</t>
  </si>
  <si>
    <t>Tasa por utilización privativa o aprovechamiento especial por empresas explotadoras de servicios de telecomunicaciones.</t>
  </si>
  <si>
    <t>Tasa por apertura de calas y zanjas.</t>
  </si>
  <si>
    <t>Tasa por ocupación de la vía pública con terrazas.</t>
  </si>
  <si>
    <t>Tasa por ocupación de la vía pública con suspensión temporal del tráfico rodado.</t>
  </si>
  <si>
    <t>Tasas por aprovechamiento del vuelo.</t>
  </si>
  <si>
    <t>Compensación de Telefónica de España, S.A.</t>
  </si>
  <si>
    <t>Otras tasas por utilización privativa del dominio público.</t>
  </si>
  <si>
    <t>Precios públicos.</t>
  </si>
  <si>
    <t>Entradas a museos, exposiciones, espectáculos.</t>
  </si>
  <si>
    <t>Servicio de transporte público urbano.</t>
  </si>
  <si>
    <t>Otros precios públicos.</t>
  </si>
  <si>
    <t>Contribuciones especiales.</t>
  </si>
  <si>
    <t>Para la ejecución de obras.</t>
  </si>
  <si>
    <t>Para el establecimiento o ampliación de servicios.</t>
  </si>
  <si>
    <t>Ventas.</t>
  </si>
  <si>
    <t>Reintegros de operaciones corrientes.</t>
  </si>
  <si>
    <t>Reintegro de avales.</t>
  </si>
  <si>
    <t>Otros reintegros de operaciones corrientes.</t>
  </si>
  <si>
    <t>Otros ingresos.</t>
  </si>
  <si>
    <t>Multas.</t>
  </si>
  <si>
    <t>391.00</t>
  </si>
  <si>
    <t>Multas por infracciones urbanísticas.</t>
  </si>
  <si>
    <t>391.10</t>
  </si>
  <si>
    <t>Multas por infracciones tributarias y análogas.</t>
  </si>
  <si>
    <t>391.20</t>
  </si>
  <si>
    <t>Multas por infracciones de la Ordenanza de circulación.</t>
  </si>
  <si>
    <t>391.90</t>
  </si>
  <si>
    <t>Otras multas y sanciones.</t>
  </si>
  <si>
    <t>Recargos del periodo ejecutivo y por declaración extemporánea sin requerimiento previo.</t>
  </si>
  <si>
    <t>392.00</t>
  </si>
  <si>
    <t>Recargos por declaración extemporánea sin requerimiento previo.</t>
  </si>
  <si>
    <t>392.10</t>
  </si>
  <si>
    <t>Recargo ejecutivo.</t>
  </si>
  <si>
    <t>392.11</t>
  </si>
  <si>
    <t>Recargo de apremio.</t>
  </si>
  <si>
    <t>Intereses de demora.</t>
  </si>
  <si>
    <t>Prestación personal.</t>
  </si>
  <si>
    <t>Prestación de transporte.</t>
  </si>
  <si>
    <t>Ingresos por actuaciones de urbanización.</t>
  </si>
  <si>
    <t>396.00</t>
  </si>
  <si>
    <t>Canon de urbanización.</t>
  </si>
  <si>
    <t>396.10</t>
  </si>
  <si>
    <t>Cuotas de urbanización.</t>
  </si>
  <si>
    <t>Aprovechamientos urbanísticos.</t>
  </si>
  <si>
    <t>397.00</t>
  </si>
  <si>
    <t>Canon por aprovechamientos urbanísticos.</t>
  </si>
  <si>
    <t>397.10</t>
  </si>
  <si>
    <t>Otros ingresos por aprovechamientos urbanísticos.</t>
  </si>
  <si>
    <t>Indemnizaciones de seguros de no vida.</t>
  </si>
  <si>
    <t>Otros ingresos diversos.</t>
  </si>
  <si>
    <t>Transferencia corrientes.</t>
  </si>
  <si>
    <t>De la Administración General de la Entidad Local.</t>
  </si>
  <si>
    <t>De Organismos Autónomos de la Entidad Local.</t>
  </si>
  <si>
    <t>De la Administración del Estado.</t>
  </si>
  <si>
    <t>De la Administración General del Estado.</t>
  </si>
  <si>
    <t>420.00</t>
  </si>
  <si>
    <t>Participación en los Tributos del Estado.</t>
  </si>
  <si>
    <t>420.10</t>
  </si>
  <si>
    <t>Fondo Complementario de Financiación.</t>
  </si>
  <si>
    <t>420.20</t>
  </si>
  <si>
    <t>Compensación por beneficios fiscales.</t>
  </si>
  <si>
    <t>420.90</t>
  </si>
  <si>
    <t>Otras transferencias corrientes de la Administración General del Estado.</t>
  </si>
  <si>
    <t>De Organismos Autónomos y agencias estatales.</t>
  </si>
  <si>
    <t>421.00</t>
  </si>
  <si>
    <t>Del Servicio Público de Empleo Estatal.</t>
  </si>
  <si>
    <t>421.90</t>
  </si>
  <si>
    <t>De otros Organismos Autónomos y Agencias.</t>
  </si>
  <si>
    <t>De fundaciones estatales.</t>
  </si>
  <si>
    <t>De sociedades mercantiles estatales, entidades públicas empresariales y otros organismos públicos.</t>
  </si>
  <si>
    <t>423.00</t>
  </si>
  <si>
    <t>De Loterías y Apuestas del Estado.</t>
  </si>
  <si>
    <t>423.90</t>
  </si>
  <si>
    <t>De otras sociedades mercantiles estatales, entidades públicas empresariales y organismos públicos.</t>
  </si>
  <si>
    <t>De la Seguridad Social.</t>
  </si>
  <si>
    <t>De entes públicos y sociedades mercantiles de la Entidad local.</t>
  </si>
  <si>
    <t>De entes públicos.</t>
  </si>
  <si>
    <t>De sociedades mercantiles.</t>
  </si>
  <si>
    <t>De Comunidades Autónomas.</t>
  </si>
  <si>
    <t>De la Administración General de las Comunidades Autónomas.</t>
  </si>
  <si>
    <t>450.00</t>
  </si>
  <si>
    <t>Participación en tributos de la Comunidad Autónoma.</t>
  </si>
  <si>
    <t>450.01</t>
  </si>
  <si>
    <t>Otras transferencias incondicionadas.</t>
  </si>
  <si>
    <t>450.02</t>
  </si>
  <si>
    <t>Transferencias corrientes en cumplimiento de convenios suscritos con la Comunidad Autónoma en materia de Servicios Sociales y Políticas de Igualdad.</t>
  </si>
  <si>
    <t>450.30</t>
  </si>
  <si>
    <t>Transferencias corrientes en cumplimiento de convenios suscritos con la Comunidad Autónoma en materia de Educación.</t>
  </si>
  <si>
    <t>450.50</t>
  </si>
  <si>
    <t>Transferencias corrientes en cumplimiento de convenios suscritos con la Comunidad Autónoma en materia de Empleo y Desarrollo local.</t>
  </si>
  <si>
    <t>450.60</t>
  </si>
  <si>
    <t>Otras transferencias corrientes en cumplimiento de convenios suscritos con la Comunidad Autónoma.</t>
  </si>
  <si>
    <t>450.80</t>
  </si>
  <si>
    <t>Otras subvenciones corrientes de la Administración General de la Comunidad Autónoma.</t>
  </si>
  <si>
    <t>De Organismos Autónomos y agencias de las Comunidades Autónomas.</t>
  </si>
  <si>
    <t>De fundaciones de las Comunidades Autónomas.</t>
  </si>
  <si>
    <t>De sociedades mercantiles, entidades públicas empresariales y otros organismos públicos dependientes de las Comunidades Autónomas.</t>
  </si>
  <si>
    <t>De Entidades Locales.</t>
  </si>
  <si>
    <t>De Diputaciones, Consejos o Cabildos.</t>
  </si>
  <si>
    <t>De Ayuntamientos.</t>
  </si>
  <si>
    <t>De Mancomunidades.</t>
  </si>
  <si>
    <t>De Áreas Metropolitanas.</t>
  </si>
  <si>
    <t>De Comarcas.</t>
  </si>
  <si>
    <t>De otras Entidades que agrupen Municipios.</t>
  </si>
  <si>
    <t>De Consorcios.</t>
  </si>
  <si>
    <t>De Entidades locales Menores.</t>
  </si>
  <si>
    <t>De Empresas privadas.</t>
  </si>
  <si>
    <t>De familias e instituciones sin fines de lucro.</t>
  </si>
  <si>
    <t>Del exterior.</t>
  </si>
  <si>
    <t>Del Fondo Social Europeo.</t>
  </si>
  <si>
    <t>Del Fondo de Desarrollo Regional.</t>
  </si>
  <si>
    <t>Del Fondo de Cohesión.</t>
  </si>
  <si>
    <t>Del Fondo Europeo Agrícola de Garantía (FEAGA).</t>
  </si>
  <si>
    <t>Del Fondo Europeo Agrícola de Desarrollo Rural (FEADER).</t>
  </si>
  <si>
    <t>Del FEOGA-Orientación.</t>
  </si>
  <si>
    <t>Del Fondo Europeo de la Pesca (FEP).</t>
  </si>
  <si>
    <t>Otras transferencias de la Unión Europea.</t>
  </si>
  <si>
    <t>Otras transferencias del exterior, excluyendo la Unión Europea.</t>
  </si>
  <si>
    <t>Ingresos patrimoniales.</t>
  </si>
  <si>
    <t>Intereses de títulos y valores.</t>
  </si>
  <si>
    <t>Del Estado.</t>
  </si>
  <si>
    <t>De Organismos Autónomos y agencias.</t>
  </si>
  <si>
    <t>De Entidades locales.</t>
  </si>
  <si>
    <t>De empresas privadas.</t>
  </si>
  <si>
    <t>Intereses de anticipos y préstamos concedidos.</t>
  </si>
  <si>
    <t>De sociedades mercantiles, entidades públicas empresariales y otros organismos públicos.</t>
  </si>
  <si>
    <t>De familias e instituciones sin ánimo de lucro.</t>
  </si>
  <si>
    <t>Intereses de depósitos.</t>
  </si>
  <si>
    <t>Dividendos y participación beneficios.</t>
  </si>
  <si>
    <t>De Sociedades mercantiles, entidades públicas empresariales y otros organismos públicos.</t>
  </si>
  <si>
    <t>534.00</t>
  </si>
  <si>
    <t>De sociedades y entidades dependientes de las entidades locales.</t>
  </si>
  <si>
    <t>534.10</t>
  </si>
  <si>
    <t>De sociedades y entidades no dependientes de las entidades locales.</t>
  </si>
  <si>
    <t>Rentas de bienes inmuebles.</t>
  </si>
  <si>
    <t>Arrendamientos de fincas urbanas.</t>
  </si>
  <si>
    <t>Arrendamientos de fincas rústicas.</t>
  </si>
  <si>
    <t>Censos.</t>
  </si>
  <si>
    <t>Otras rentas de bienes inmuebles.</t>
  </si>
  <si>
    <t>Productos de concesiones y aprovechamientos especiales.</t>
  </si>
  <si>
    <t>De concesiones administrativas con contraprestación periódica.</t>
  </si>
  <si>
    <t>De concesiones administrativas con contraprestación no periódica.</t>
  </si>
  <si>
    <t>Derecho de superficie con contraprestación periódica.</t>
  </si>
  <si>
    <t>Derecho de superficie con contraprestación no periódica.</t>
  </si>
  <si>
    <t>Aprovechamientos agrícolas y forestales.</t>
  </si>
  <si>
    <t>554.00</t>
  </si>
  <si>
    <t>Producto de explotaciones forestales.</t>
  </si>
  <si>
    <t>554.10</t>
  </si>
  <si>
    <t>Fondo de mejora de montes.</t>
  </si>
  <si>
    <t>Aprovechamientos especiales con contraprestación.</t>
  </si>
  <si>
    <t>Otras concesiones y aprovechamientos.</t>
  </si>
  <si>
    <t>Otros ingresos patrimoniales.</t>
  </si>
  <si>
    <t>Beneficios por realización de inversiones financieras.</t>
  </si>
  <si>
    <t>Ingresos por operaciones de intercambio financiero.</t>
  </si>
  <si>
    <t>Enajenación de inversiones reales.</t>
  </si>
  <si>
    <t>De terrenos.</t>
  </si>
  <si>
    <t>Venta de solares.</t>
  </si>
  <si>
    <t>Venta de fincas rústicas.</t>
  </si>
  <si>
    <t>Parcelas sobrantes de la vía pública.</t>
  </si>
  <si>
    <t>Patrimonio público del suelo.</t>
  </si>
  <si>
    <t>Otros terrenos.</t>
  </si>
  <si>
    <t>De las demás inversiones reales.</t>
  </si>
  <si>
    <t>De inversiones de carácter inmaterial.</t>
  </si>
  <si>
    <t>De objetos valiosos.</t>
  </si>
  <si>
    <t>De otras inversiones reales.</t>
  </si>
  <si>
    <t>Reintegros por operaciones de capital.</t>
  </si>
  <si>
    <t>De ejercicios cerrados.</t>
  </si>
  <si>
    <t>Transferencias de capital.</t>
  </si>
  <si>
    <t>721.00</t>
  </si>
  <si>
    <t>721.90</t>
  </si>
  <si>
    <t>De otros Organismos Autónomos y agencias.</t>
  </si>
  <si>
    <t>723.00</t>
  </si>
  <si>
    <t>723.90</t>
  </si>
  <si>
    <t>De otras sociedades mercantiles estatales, entidades públicas empresariales y otros organismos públicos.</t>
  </si>
  <si>
    <t>750.00</t>
  </si>
  <si>
    <t>Subvenciones afectas a la amortización de préstamos y operaciones financieras.</t>
  </si>
  <si>
    <t>750.02</t>
  </si>
  <si>
    <t>Transferencias de capital en cumplimiento de convenios suscritos con la Comunidad Autónoma en materia de Servicios Sociales y Políticas de Igualdad.</t>
  </si>
  <si>
    <t>750.30</t>
  </si>
  <si>
    <t>Transferencias de capital en cumplimiento de convenios suscritos con la Comunidad Autónoma en materia de Educación.</t>
  </si>
  <si>
    <t>750.50</t>
  </si>
  <si>
    <t>Transferencias de capital en cumplimiento de convenios suscritos con la Comunidad Autónoma en materia de Empleo y Desarrollo local.</t>
  </si>
  <si>
    <t>750.60</t>
  </si>
  <si>
    <t>Otras transferencias de capital en cumplimiento de convenios suscritos con la Comunidad Autónoma.</t>
  </si>
  <si>
    <t>750.80</t>
  </si>
  <si>
    <t>Otras transferencias de capital de la Administración General de la Comunidad Autónoma.</t>
  </si>
  <si>
    <t>Activos financieros.</t>
  </si>
  <si>
    <t>Enajenación de deuda del sector público.</t>
  </si>
  <si>
    <t>Enajenación de deuda del sector público a corto plazo.</t>
  </si>
  <si>
    <t>800.00</t>
  </si>
  <si>
    <t>800.10</t>
  </si>
  <si>
    <t>800.20</t>
  </si>
  <si>
    <t>Enajenación de deuda del sector público a largo plazo.</t>
  </si>
  <si>
    <t>801.00</t>
  </si>
  <si>
    <t>801.10</t>
  </si>
  <si>
    <t>801.20</t>
  </si>
  <si>
    <t>Enajenación de obligaciones y bonos fuera del sector público.</t>
  </si>
  <si>
    <t>Enajenación de obligaciones y bonos fuera del sector público a corto plazo.</t>
  </si>
  <si>
    <t>Enajenación de obligaciones y bonos fuera del sector público a largo plazo.</t>
  </si>
  <si>
    <t>Reintegro de préstamos y anticipos concedidos al sector público.</t>
  </si>
  <si>
    <t>Reintegro de préstamos y anticipos concedidos al sector público a corto plazo.</t>
  </si>
  <si>
    <t>820.00</t>
  </si>
  <si>
    <t>820.10</t>
  </si>
  <si>
    <t>820.20</t>
  </si>
  <si>
    <t>Reintegro de préstamos y anticipos concedidos al sector público a largo plazo.</t>
  </si>
  <si>
    <t>821.00</t>
  </si>
  <si>
    <t>821.10</t>
  </si>
  <si>
    <t>821.20</t>
  </si>
  <si>
    <t>Reintegros de préstamos de fuera del sector público.</t>
  </si>
  <si>
    <t>Reintegros de préstamos de fuera del sector público a corto plazo.</t>
  </si>
  <si>
    <t>Reintegros de préstamos de fuera del sector público a largo plazo.</t>
  </si>
  <si>
    <t>Devolución de depósitos y fianzas constituidos.</t>
  </si>
  <si>
    <t>Devolución de depósitos.</t>
  </si>
  <si>
    <t>Devolución de fianzas.</t>
  </si>
  <si>
    <t>Enajenación de acciones y participaciones del sector público.</t>
  </si>
  <si>
    <t>Enajenación de acciones y participaciones fuera del sector público.</t>
  </si>
  <si>
    <t>Remanente de tesorería.</t>
  </si>
  <si>
    <t>870.00</t>
  </si>
  <si>
    <t>Para gastos generales.</t>
  </si>
  <si>
    <t>870.10</t>
  </si>
  <si>
    <t>Para gastos con financiación afectada.</t>
  </si>
  <si>
    <t>Pasivos financieros.</t>
  </si>
  <si>
    <t>Emisión de Deuda Pública en euros.</t>
  </si>
  <si>
    <t>Emisión de Deuda Pública en euros a corto plazo.</t>
  </si>
  <si>
    <t>Emisión de Deuda Pública en euros a largo plazo.</t>
  </si>
  <si>
    <t>Préstamos recibidos en euros.</t>
  </si>
  <si>
    <t>Préstamos recibidos a corto plazo de entes del sector público.</t>
  </si>
  <si>
    <t>Préstamos recibidos a largo plazo de entes del sector público.</t>
  </si>
  <si>
    <t>Préstamos recibidos a corto plazo de entes de fuera del sector público.</t>
  </si>
  <si>
    <t>Préstamos recibidos a largo plazo de entes de fuera del sector público.</t>
  </si>
  <si>
    <t>Emisión de Deuda Pública en moneda distinta del euro.</t>
  </si>
  <si>
    <t>Emisión de Deuda Pública en moneda distinta del euro a corto plazo.</t>
  </si>
  <si>
    <t>Emisión de Deuda Pública en moneda distinta del euro a largo plazo.</t>
  </si>
  <si>
    <t>Préstamos recibidos en moneda distinta del euro.</t>
  </si>
  <si>
    <t>Préstamos recibidos en moneda distinta del euro a corto plazo.</t>
  </si>
  <si>
    <t>Préstamos recibidos en moneda distinta del euro a largo plazo.</t>
  </si>
  <si>
    <t>Depósitos y fianzas recibidos.</t>
  </si>
  <si>
    <t>Depósitos recibidos.</t>
  </si>
  <si>
    <t>Fianzas recibidas.</t>
  </si>
  <si>
    <t>CLASSIFICACIÓ ECÒNOMIQUES DE DESPESA</t>
  </si>
  <si>
    <t>GASTOS DE PERSONAL.</t>
  </si>
  <si>
    <t>Órganos de gobierno y personal directivo.</t>
  </si>
  <si>
    <t>Retribuciones básicas y otras remuneraciones de los miembros de los órganos de gobierno.</t>
  </si>
  <si>
    <t>100.00</t>
  </si>
  <si>
    <t>Retribuciones básicas.</t>
  </si>
  <si>
    <t>100.01</t>
  </si>
  <si>
    <t>Otras remuneraciones.</t>
  </si>
  <si>
    <t>Retribuciones básicas y otras remuneraciones del personal directivo.</t>
  </si>
  <si>
    <t>101.00</t>
  </si>
  <si>
    <t>101.01</t>
  </si>
  <si>
    <t>Contribuciones a planes y fondos de pensiones.</t>
  </si>
  <si>
    <t>107.00</t>
  </si>
  <si>
    <t>De los miembros de los órganos de gobierno.</t>
  </si>
  <si>
    <t>107.01</t>
  </si>
  <si>
    <t>Del personal directivo.</t>
  </si>
  <si>
    <t>Personal eventual.</t>
  </si>
  <si>
    <t>Retribuciones básicas y otras remuneraciones de personal eventual.</t>
  </si>
  <si>
    <t>110.00</t>
  </si>
  <si>
    <t>110.01</t>
  </si>
  <si>
    <t>Retribuciones complementarias.</t>
  </si>
  <si>
    <t>110.02</t>
  </si>
  <si>
    <t>Personal Funcionario.</t>
  </si>
  <si>
    <t>120.00</t>
  </si>
  <si>
    <t>Sueldos del Grupo A1.</t>
  </si>
  <si>
    <t>120.01</t>
  </si>
  <si>
    <t>Sueldos del Grupo A2.</t>
  </si>
  <si>
    <t>120.02</t>
  </si>
  <si>
    <t>Sueldos del Grupo B.</t>
  </si>
  <si>
    <t>120.03</t>
  </si>
  <si>
    <t>Sueldos del Grupo C1.</t>
  </si>
  <si>
    <t>120.04</t>
  </si>
  <si>
    <t>Sueldos del Grupo C2.</t>
  </si>
  <si>
    <t>120.05</t>
  </si>
  <si>
    <t>Sueldos del Grupo E.</t>
  </si>
  <si>
    <t>120.06</t>
  </si>
  <si>
    <t>Trienios.</t>
  </si>
  <si>
    <t>120.09</t>
  </si>
  <si>
    <t>Otras retribuciones básicas.</t>
  </si>
  <si>
    <t>121.00</t>
  </si>
  <si>
    <t>Complemento de destino.</t>
  </si>
  <si>
    <t>121.01</t>
  </si>
  <si>
    <t>Complemento específico.</t>
  </si>
  <si>
    <t>121.03</t>
  </si>
  <si>
    <t>Otros complementos.</t>
  </si>
  <si>
    <t>Retribuciones en especie.</t>
  </si>
  <si>
    <t>Retribuciones de funcionarios en prácticas (mismo desglose que 120).</t>
  </si>
  <si>
    <t>Personal Laboral.</t>
  </si>
  <si>
    <t>Laboral Fijo.</t>
  </si>
  <si>
    <t>130.00</t>
  </si>
  <si>
    <t>130.01</t>
  </si>
  <si>
    <t>Horas extraordinarias</t>
  </si>
  <si>
    <t>130.02</t>
  </si>
  <si>
    <t>Laboral temporal.</t>
  </si>
  <si>
    <t>Otro personal.</t>
  </si>
  <si>
    <t>Incentivos al rendimiento.</t>
  </si>
  <si>
    <t>Productividad.</t>
  </si>
  <si>
    <t>Gratificaciones.</t>
  </si>
  <si>
    <t>Otros incentivos al rendimiento.</t>
  </si>
  <si>
    <t>Complemento de dedicación especial.</t>
  </si>
  <si>
    <t>Cuotas, prestaciones y gastos sociales a cargo del empleador.</t>
  </si>
  <si>
    <t>Cuotas sociales.</t>
  </si>
  <si>
    <t>160.00</t>
  </si>
  <si>
    <t>Seguridad Social.</t>
  </si>
  <si>
    <t>160.08</t>
  </si>
  <si>
    <t>Asistencia médico-farmacéutica.</t>
  </si>
  <si>
    <t>160.09</t>
  </si>
  <si>
    <t>Otras cuotas.</t>
  </si>
  <si>
    <t>Prestaciones sociales.</t>
  </si>
  <si>
    <t>161.03</t>
  </si>
  <si>
    <t>Pensiones excepcionales.</t>
  </si>
  <si>
    <t>161.04</t>
  </si>
  <si>
    <t>Indemnizaciones al personal laboral por jubilaciones anticipadas.</t>
  </si>
  <si>
    <t>161.05</t>
  </si>
  <si>
    <t>Pensiones a cargo de la Entidad local.</t>
  </si>
  <si>
    <t>161.07</t>
  </si>
  <si>
    <t>Asistencia médico-farmacéutica a pensionistas.</t>
  </si>
  <si>
    <t>Gastos sociales del personal.</t>
  </si>
  <si>
    <t>162.00</t>
  </si>
  <si>
    <t>Formación y perfeccionamiento del personal.</t>
  </si>
  <si>
    <t>162.01</t>
  </si>
  <si>
    <t>Economatos y comedores.</t>
  </si>
  <si>
    <t>162.02</t>
  </si>
  <si>
    <t>Transporte de personal.</t>
  </si>
  <si>
    <t>162.04</t>
  </si>
  <si>
    <t>Acción social.</t>
  </si>
  <si>
    <t>162.05</t>
  </si>
  <si>
    <t>Seguros.</t>
  </si>
  <si>
    <t>162.09</t>
  </si>
  <si>
    <t>Otros gastos sociales.</t>
  </si>
  <si>
    <t>Complemento familiar.</t>
  </si>
  <si>
    <t>GASTOS CORRIENTES EN BIENES Y SERVICIOS.</t>
  </si>
  <si>
    <t>Arrendamientos y cánones.</t>
  </si>
  <si>
    <t>Arrendamientos de terrenos y bienes naturales.</t>
  </si>
  <si>
    <t>Arrendamientos de edificios y otras construcciones.</t>
  </si>
  <si>
    <t>Arrendamientos de maquinaria, instalaciones y utillaje.</t>
  </si>
  <si>
    <t>Arrendamientos de material de transporte.</t>
  </si>
  <si>
    <t>Arrendamientos de mobiliario y enseres.</t>
  </si>
  <si>
    <t>Arrendamientos de equipos para procesos de información.</t>
  </si>
  <si>
    <t>Arrendamientos de otro inmovilizado material.</t>
  </si>
  <si>
    <t>Cánones.</t>
  </si>
  <si>
    <t>Reparaciones, mantenimiento y conservación.</t>
  </si>
  <si>
    <t>Infraestructuras y bienes naturales.</t>
  </si>
  <si>
    <t>Edificios y otras construcciones.</t>
  </si>
  <si>
    <t>Maquinaria, instalaciones técnicas y utillaje.</t>
  </si>
  <si>
    <t>Elementos de transporte.</t>
  </si>
  <si>
    <t>Mobiliario.</t>
  </si>
  <si>
    <t>Equipos para procesos de información.</t>
  </si>
  <si>
    <t>Otro inmovilizado material.</t>
  </si>
  <si>
    <t>Material, suministros y otros.</t>
  </si>
  <si>
    <t>Material de oficina.</t>
  </si>
  <si>
    <t>Ordinario no inventariable.</t>
  </si>
  <si>
    <t>Prensa, revistas, libros y otras publicaciones.</t>
  </si>
  <si>
    <t>Material informático no inventariable.</t>
  </si>
  <si>
    <t>Suministros.</t>
  </si>
  <si>
    <t>221.00</t>
  </si>
  <si>
    <t>Energía eléctrica.</t>
  </si>
  <si>
    <t>221.01</t>
  </si>
  <si>
    <t>Agua.</t>
  </si>
  <si>
    <t>221.02</t>
  </si>
  <si>
    <t>221.03</t>
  </si>
  <si>
    <t>Combustibles y carburantes.</t>
  </si>
  <si>
    <t>221.04</t>
  </si>
  <si>
    <t>Vestuario.</t>
  </si>
  <si>
    <t>221.05</t>
  </si>
  <si>
    <t>Productos alimenticios.</t>
  </si>
  <si>
    <t>221.06</t>
  </si>
  <si>
    <t>Productos farmacéuticos y material sanitario.</t>
  </si>
  <si>
    <t>221.10</t>
  </si>
  <si>
    <t>Productos de limpieza y aseo.</t>
  </si>
  <si>
    <t>221.11</t>
  </si>
  <si>
    <t>Suministros de repuestos de maquinaria, utillaje y elementos de transporte.</t>
  </si>
  <si>
    <t>221.12</t>
  </si>
  <si>
    <t>Suministros de material electrónico, eléctrico y de telecomunicaciones.</t>
  </si>
  <si>
    <t>221.13</t>
  </si>
  <si>
    <t>Manutención de animales.</t>
  </si>
  <si>
    <t>221.99</t>
  </si>
  <si>
    <t>Otros suministros.</t>
  </si>
  <si>
    <t>Comunicaciones.</t>
  </si>
  <si>
    <t>222.00</t>
  </si>
  <si>
    <t>Servicios de Telecomunicaciones.</t>
  </si>
  <si>
    <t>222.01</t>
  </si>
  <si>
    <t>Postales.</t>
  </si>
  <si>
    <t>222.02</t>
  </si>
  <si>
    <t>Telegráficas.</t>
  </si>
  <si>
    <t>222.03</t>
  </si>
  <si>
    <t>Informáticas.</t>
  </si>
  <si>
    <t>222.99</t>
  </si>
  <si>
    <t>Otros gastos en comunicaciones.</t>
  </si>
  <si>
    <t>Transportes.</t>
  </si>
  <si>
    <t>Primas de seguros.</t>
  </si>
  <si>
    <t>Tributos.</t>
  </si>
  <si>
    <t>225.00</t>
  </si>
  <si>
    <t>Tributos estatales.</t>
  </si>
  <si>
    <t>225.01</t>
  </si>
  <si>
    <t>Tributos de las Comunidades Autónomas.</t>
  </si>
  <si>
    <t>225.02</t>
  </si>
  <si>
    <t>Tributos de las Entidades locales.</t>
  </si>
  <si>
    <t>Gastos diversos.</t>
  </si>
  <si>
    <t>226.01</t>
  </si>
  <si>
    <t>Atenciones protocolarias y representativas.</t>
  </si>
  <si>
    <t>226.02</t>
  </si>
  <si>
    <t>Publicidad y propaganda.</t>
  </si>
  <si>
    <t>226.03</t>
  </si>
  <si>
    <t>Publicación en Diarios Oficiales.</t>
  </si>
  <si>
    <t>226.04</t>
  </si>
  <si>
    <t>Jurídicos, contenciosos.</t>
  </si>
  <si>
    <t>226.06</t>
  </si>
  <si>
    <t>Reuniones, conferencias y cursos.</t>
  </si>
  <si>
    <t>226.07</t>
  </si>
  <si>
    <t>Oposiciones y pruebas selectivas.</t>
  </si>
  <si>
    <t>226.09</t>
  </si>
  <si>
    <t>Actividades culturales y deportivas.</t>
  </si>
  <si>
    <t>226.99</t>
  </si>
  <si>
    <t>Otros gastos diversos.</t>
  </si>
  <si>
    <t>Trabajos realizados por otras empresas y profesionales.</t>
  </si>
  <si>
    <t>227.00</t>
  </si>
  <si>
    <t>Limpieza y aseo.</t>
  </si>
  <si>
    <t>227.01</t>
  </si>
  <si>
    <t>Seguridad.</t>
  </si>
  <si>
    <t>227.02</t>
  </si>
  <si>
    <t>Valoraciones y peritajes.</t>
  </si>
  <si>
    <t>227.04</t>
  </si>
  <si>
    <t>Custodia, depósito y almacenaje.</t>
  </si>
  <si>
    <t>227.05</t>
  </si>
  <si>
    <t>Procesos electorales.</t>
  </si>
  <si>
    <t>227.06</t>
  </si>
  <si>
    <t>Estudios y trabajos técnicos.</t>
  </si>
  <si>
    <t>227.08</t>
  </si>
  <si>
    <t>Servicios de recaudación a favor de la entidad.</t>
  </si>
  <si>
    <t>227.99</t>
  </si>
  <si>
    <t>Otros trabajos realizados por otras empresas y profesionales.</t>
  </si>
  <si>
    <t>Indemnizaciones por razón del servicio.</t>
  </si>
  <si>
    <t>Dietas.</t>
  </si>
  <si>
    <t>230.00</t>
  </si>
  <si>
    <t>230.10</t>
  </si>
  <si>
    <t>230.20</t>
  </si>
  <si>
    <t>Del personal no directivo.</t>
  </si>
  <si>
    <t>Locomoción.</t>
  </si>
  <si>
    <t>231.00</t>
  </si>
  <si>
    <t>231.10</t>
  </si>
  <si>
    <t>231.20</t>
  </si>
  <si>
    <t>Otras indemnizaciones.</t>
  </si>
  <si>
    <t>Gastos de publicaciones.</t>
  </si>
  <si>
    <t>Gastos de edición y distribución.</t>
  </si>
  <si>
    <t>Trabajos realizados por administraciones públicas y otras entidades públicas.</t>
  </si>
  <si>
    <t>Trabajos realizados por Instituciones sin fines de lucro.</t>
  </si>
  <si>
    <t>GASTOS FINANCIEROS.</t>
  </si>
  <si>
    <t>De Deuda Pública en euros.</t>
  </si>
  <si>
    <t>Intereses.</t>
  </si>
  <si>
    <t>Gastos de emisión, modificación y cancelación.</t>
  </si>
  <si>
    <t>Otros gastos financieros de Deuda Pública en euros.</t>
  </si>
  <si>
    <t>De préstamos y otras operaciones financieras en euros.</t>
  </si>
  <si>
    <t>Gastos de formalización, modificación y cancelación.</t>
  </si>
  <si>
    <t>Otros gastos financieros de préstamos y otras operaciones financieras en euros.</t>
  </si>
  <si>
    <t>De deuda pública en moneda distinta del euro.</t>
  </si>
  <si>
    <t>Diferencias de cambio.</t>
  </si>
  <si>
    <t>Otros gastos financieros de Deuda Pública en moneda distinta del euro.</t>
  </si>
  <si>
    <t>De préstamos y otras operaciones financieras en moneda distinta del euro.</t>
  </si>
  <si>
    <t>Otros gastos financieros de préstamos y otras operaciones financieras en moneda distinta del euro.</t>
  </si>
  <si>
    <t>De depósitos, fianzas y otros.</t>
  </si>
  <si>
    <t>Intereses de fianzas.</t>
  </si>
  <si>
    <t>Intereses de demora y otros gastos financieros.</t>
  </si>
  <si>
    <t>Operaciones de intercambio financiero.</t>
  </si>
  <si>
    <t>Ejecución de avales.</t>
  </si>
  <si>
    <t>Intereses por operaciones de arrendamiento financiero («leasing»).</t>
  </si>
  <si>
    <t>Otros gastos financieros.</t>
  </si>
  <si>
    <t>TRANSFERENCIAS CORRIENTES.</t>
  </si>
  <si>
    <t>A la Administración General de la Entidad Local.</t>
  </si>
  <si>
    <t>A Organismos Autónomos de la Entidad Local.</t>
  </si>
  <si>
    <t>A la Administración del Estado.</t>
  </si>
  <si>
    <t>A la Administración General del Estado.</t>
  </si>
  <si>
    <t>A Organismos Autónomos yAgencias estatales.</t>
  </si>
  <si>
    <t>Al Servicio Público de Empleo Estatal.</t>
  </si>
  <si>
    <t>421.10</t>
  </si>
  <si>
    <t>A otros organismos autónomos.</t>
  </si>
  <si>
    <t>A Fundaciones estatales.</t>
  </si>
  <si>
    <t>A sociedades mercantiles estatales, entidades públicas empresariales y otros organismos públicos.</t>
  </si>
  <si>
    <t>Subvenciones para fomento del empleo.</t>
  </si>
  <si>
    <t>423.10</t>
  </si>
  <si>
    <t>Subvenciones para bonificación de intereses y primas de seguros.</t>
  </si>
  <si>
    <t>423.20</t>
  </si>
  <si>
    <t>Subvenciones para reducir el precio a pagar por los consumidores.</t>
  </si>
  <si>
    <t>Otras subvenciones a sociedades mercantiles estatales, entidades públicas empresariales y otros organismos públicos.</t>
  </si>
  <si>
    <t>A la Seguridad Social.</t>
  </si>
  <si>
    <t>A entes públicos y sociedades mercantiles de la Entidad Local.</t>
  </si>
  <si>
    <t>Otras subvenciones a entes públicos y sociedades mercantiles de la Entidad Local.</t>
  </si>
  <si>
    <t>A Comunidades Autónomas.</t>
  </si>
  <si>
    <t>A la Administración General de las Comunidades Autónomas.</t>
  </si>
  <si>
    <t>A Organismos Autónomos y agencias de las Comunidades Autónomas.</t>
  </si>
  <si>
    <t>A fundaciones de las Comunidades Autónomas.</t>
  </si>
  <si>
    <t>A sociedades mercantiles, entidades públicas empresariales y otros organismos públicos dependientes de las Comunidades Autónomas.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</si>
  <si>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</si>
  <si>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</si>
  <si>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</si>
  <si>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</si>
  <si>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Autónomas.</t>
  </si>
  <si>
    <t>A Entidades Locales.</t>
  </si>
  <si>
    <t>A Diputaciones, Consejos o Cabildos insulares.</t>
  </si>
  <si>
    <t>A Ayuntamientos.</t>
  </si>
  <si>
    <t>A Mancomunidades.</t>
  </si>
  <si>
    <t>A Áreas Metropolitanas.</t>
  </si>
  <si>
    <t>A Comarcas.</t>
  </si>
  <si>
    <t>A otras Entidades que agrupen municipios.</t>
  </si>
  <si>
    <t>A Consorcios.</t>
  </si>
  <si>
    <t>A Entidades Locales Menores.</t>
  </si>
  <si>
    <t>A Empresas privadas.</t>
  </si>
  <si>
    <t>Otras subvenciones a Empresas privadas.</t>
  </si>
  <si>
    <t>A Familias e Instituciones sin fines de lucro.</t>
  </si>
  <si>
    <t>Al exterior.</t>
  </si>
  <si>
    <t>FONDO DE CONTINGENCIA Y OTROS IMPREVISTOS.</t>
  </si>
  <si>
    <t>Dotación al Fondo de Contingencia de Ejecución Presupuestaria.</t>
  </si>
  <si>
    <t>Fondo de Contingencia de Ejecución Presupuestaria. Artículo 31 Ley Orgánica 2/2012, de Estabilidad Presupuestaria y Sostenibilidad Financiera.</t>
  </si>
  <si>
    <t>INVERSIONES REALES.</t>
  </si>
  <si>
    <t>Inversión nueva en infraestructuras y bienes destinados al uso general.</t>
  </si>
  <si>
    <t>Inversiones en terrenos.</t>
  </si>
  <si>
    <t>Otras inversiones nuevas en infraestructuras y bienes destinados al uso general.</t>
  </si>
  <si>
    <t>Inversiones de reposición de infraestructuras y bienes destinados al uso general.</t>
  </si>
  <si>
    <t>Otras inversiones de reposición en infraestructuras y bienes destinados al uso general.</t>
  </si>
  <si>
    <t>Inversión nueva asociada al funcionamiento operativo de los servicios.</t>
  </si>
  <si>
    <t>Terrenos y bienes naturales.</t>
  </si>
  <si>
    <t>Proyectos complejos.</t>
  </si>
  <si>
    <t>Otras inversiones nuevas asociadas al funcionamiento operativo de los servicios.</t>
  </si>
  <si>
    <t>Inversión de reposición asociada al funcionamiento operativo de los servicios.</t>
  </si>
  <si>
    <t>Otras inversiones de reposición asociadas al funcionamiento operativo de los servicios.</t>
  </si>
  <si>
    <t>Gastos en inversiones de carácter inmaterial.</t>
  </si>
  <si>
    <t>Gastos en aplicaciones informáticas.</t>
  </si>
  <si>
    <t>Cuotas netas de intereses por operaciones de arrendamiento financiero («leasing»).</t>
  </si>
  <si>
    <t>Inversiones gestionadas para otros entes públicos.</t>
  </si>
  <si>
    <t>Gastos en inversiones gestionadas para otros entes públicos.</t>
  </si>
  <si>
    <t>Gastos en inversiones de bienes patrimoniales.</t>
  </si>
  <si>
    <t>Otros gastos en inversiones de bienes patrimoniales.</t>
  </si>
  <si>
    <t>Inversiones en bienes comunales.</t>
  </si>
  <si>
    <t>Inversión en infraestructuras.</t>
  </si>
  <si>
    <t>TRANSFERENCIAS DE CAPITAL.</t>
  </si>
  <si>
    <t>A Organismos Autónomos y agencias.</t>
  </si>
  <si>
    <t>721.09</t>
  </si>
  <si>
    <t>A fundaciones estatales.</t>
  </si>
  <si>
    <t>A entes públicos y sociedades mercantiles de la Entidad local.</t>
  </si>
  <si>
    <t>A Diputaciones, Consejos o Cabildos.</t>
  </si>
  <si>
    <t>A Entidades que agrupen Municipios.</t>
  </si>
  <si>
    <t>A empresas privadas.</t>
  </si>
  <si>
    <t>A familias e instituciones sin fines de lucro.</t>
  </si>
  <si>
    <t>ACTIVOS FINANCIEROS.</t>
  </si>
  <si>
    <t>Adquisición de deuda del sector público.</t>
  </si>
  <si>
    <t>Adquisición de deuda del sector público a corto plazo.</t>
  </si>
  <si>
    <t>Al Estado.</t>
  </si>
  <si>
    <t>A Entidades locales.</t>
  </si>
  <si>
    <t>800.90</t>
  </si>
  <si>
    <t>A otros subsectores.</t>
  </si>
  <si>
    <t>Adquisición de deuda del sector público a largo plazo.</t>
  </si>
  <si>
    <t>801.90</t>
  </si>
  <si>
    <t>Adquisición de Obligaciones y Bonos fuera del sector público.</t>
  </si>
  <si>
    <t>Adquisición de obligaciones y bonos fuera del sector público a corto plazo. Desarrollo por sectores.</t>
  </si>
  <si>
    <t>Adquisición de obligaciones y bonos fuera del sector público a largo plazo. Desarrollo por sectores.</t>
  </si>
  <si>
    <t>Concesión préstamos al sector público.</t>
  </si>
  <si>
    <t>Préstamos a corto plazo.</t>
  </si>
  <si>
    <t>820.90</t>
  </si>
  <si>
    <t>Préstamos a largo plazo.</t>
  </si>
  <si>
    <t>821.90</t>
  </si>
  <si>
    <t>Concesión de préstamos fuera del sector público.</t>
  </si>
  <si>
    <t>Préstamos a corto plazo. Desarrollo por sectores.</t>
  </si>
  <si>
    <t>Préstamos a largo plazo. Desarrollo por sectores.</t>
  </si>
  <si>
    <t>Constitución de depósitos y fianzas.</t>
  </si>
  <si>
    <t>Depósitos.</t>
  </si>
  <si>
    <t>840.00</t>
  </si>
  <si>
    <t>A corto plazo.</t>
  </si>
  <si>
    <t>840.10</t>
  </si>
  <si>
    <t>A largo plazo.</t>
  </si>
  <si>
    <t>Fianzas.</t>
  </si>
  <si>
    <t>841.00</t>
  </si>
  <si>
    <t>841.10</t>
  </si>
  <si>
    <t>Adquisición de acciones y participaciones del sector público.</t>
  </si>
  <si>
    <t>850.01</t>
  </si>
  <si>
    <t>Adquisición de acciones y participaciones para compensar pérdidas.</t>
  </si>
  <si>
    <t>850.20</t>
  </si>
  <si>
    <t>Adquisición de acciones y participaciones para financiar inversiones no rentables.</t>
  </si>
  <si>
    <t>850.90</t>
  </si>
  <si>
    <t>Resto de adquisiciones de acciones dentro del sector público.</t>
  </si>
  <si>
    <t>Adquisición de acciones y participaciones fuera del sector público.</t>
  </si>
  <si>
    <t>860.10</t>
  </si>
  <si>
    <t>De empresas nacionales.</t>
  </si>
  <si>
    <t>860.20</t>
  </si>
  <si>
    <t>De empresas de la Unión Europea.</t>
  </si>
  <si>
    <t>860.90</t>
  </si>
  <si>
    <t>De otras empresas.</t>
  </si>
  <si>
    <t>Aportaciones patrimoniales.</t>
  </si>
  <si>
    <t>Aportaciones a fundaciones.</t>
  </si>
  <si>
    <t>Aportaciones a consorcios.</t>
  </si>
  <si>
    <t>Aportaciones a otros entes.</t>
  </si>
  <si>
    <t>872.10</t>
  </si>
  <si>
    <t>Aportaciones para compensar pérdidas.</t>
  </si>
  <si>
    <t>872.20</t>
  </si>
  <si>
    <t>Aportaciones para financiar inversiones no rentables.</t>
  </si>
  <si>
    <t>872.90</t>
  </si>
  <si>
    <t>Resto de aportaciones.</t>
  </si>
  <si>
    <t>PASIVOS FINANCIEROS.</t>
  </si>
  <si>
    <t>Amortización de Deuda Pública en euros.</t>
  </si>
  <si>
    <t>Amortización de Deuda Pública en euros a corto plazo.</t>
  </si>
  <si>
    <t>Amortización de Deuda Pública en euros a largo plazo.</t>
  </si>
  <si>
    <t>Amortización de préstamos y de operaciones en euros.</t>
  </si>
  <si>
    <t>Amortización de préstamos a corto plazo de entes del sector público.</t>
  </si>
  <si>
    <t>Amortización de préstamos a largo plazo de entes del sector público.</t>
  </si>
  <si>
    <t>Amortización de préstamos a corto plazo de entes de fuera del sector Público.</t>
  </si>
  <si>
    <t>Amortización de préstamos a largo plazo de entes de fuera del sector público.</t>
  </si>
  <si>
    <t>Amortización de Deuda Pública en moneda distinta del euro.</t>
  </si>
  <si>
    <t>Amortización de Deuda Pública en moneda distinta del euro a corto plazo.</t>
  </si>
  <si>
    <t>Amortización de Deuda Pública en moneda distinta del euro a largo plazo.</t>
  </si>
  <si>
    <t>Amortización de préstamos en moneda distinta del euro.</t>
  </si>
  <si>
    <t>Amortización de préstamos en moneda distinta del euro a corto plazo.</t>
  </si>
  <si>
    <t>Amortización de préstamos en moneda distinta del euro a largo plazo.</t>
  </si>
  <si>
    <t>Devolución de depósitos y fianzas.</t>
  </si>
  <si>
    <t>Protecció civil</t>
  </si>
  <si>
    <t>goTIC</t>
  </si>
  <si>
    <t>PROGRAMA 30 PLUS 2019</t>
  </si>
  <si>
    <t>SINGULARS 19 (2020-2021)</t>
  </si>
  <si>
    <t>TREBALL I FORMACIÓ COVID-19 (2020-2021)</t>
  </si>
  <si>
    <t>JOVES EN PRÀCTIQUES DE GJ 20 (2020-2021)</t>
  </si>
  <si>
    <t>AODL INNOVACIÓ EMPRESARIAL</t>
  </si>
  <si>
    <t>AODL COACHING EMPRESARIAL</t>
  </si>
  <si>
    <t>Espai esprai</t>
  </si>
  <si>
    <t xml:space="preserve">Tecnologies de la informació - TIC </t>
  </si>
  <si>
    <t>AJUNTAMENT</t>
  </si>
  <si>
    <t>INGRESSOS</t>
  </si>
  <si>
    <t>EPEL</t>
  </si>
  <si>
    <t>SUMTA</t>
  </si>
  <si>
    <t>TOTAL</t>
  </si>
  <si>
    <t>TRANSFERENCIES INTERNES</t>
  </si>
  <si>
    <t>TOTAL CONSOLIDAT</t>
  </si>
  <si>
    <t>DESPESES</t>
  </si>
  <si>
    <t>LIQ. 2021 CONSOLIDADA</t>
  </si>
  <si>
    <t>Suma de Drets reconeguts nets</t>
  </si>
  <si>
    <t>CONSOLIDATS</t>
  </si>
  <si>
    <t>cap 1</t>
  </si>
  <si>
    <t>cap 2</t>
  </si>
  <si>
    <t>cap 3</t>
  </si>
  <si>
    <t>cap 4</t>
  </si>
  <si>
    <t>cap 5</t>
  </si>
  <si>
    <t>transferències internes</t>
  </si>
  <si>
    <t>TOTAL DRN</t>
  </si>
  <si>
    <t>CCEE</t>
  </si>
  <si>
    <t>DRN CORRENTS</t>
  </si>
  <si>
    <t>LIQ. 2021</t>
  </si>
  <si>
    <t>8</t>
  </si>
  <si>
    <t xml:space="preserve">Fons Extraordinari Cooperació local COVID-19 </t>
  </si>
  <si>
    <t>Conveni CATSALUT habilitació espai vacunació COVID-19</t>
  </si>
  <si>
    <t>Subv OSIC Pèrdues aforament espais escènics i musicals COVID-19</t>
  </si>
  <si>
    <t>Subv.Ajuts organització fires_COVID-19_CCAM</t>
  </si>
  <si>
    <t>INGRESSOS EXTRAORDINARIS</t>
  </si>
  <si>
    <t>ESTALVI NET</t>
  </si>
  <si>
    <t>IMPOSTOS DIRECTES</t>
  </si>
  <si>
    <t>IMPOSTOS INDIRECTES</t>
  </si>
  <si>
    <t>TAXES I ALTRES INGRESSOS</t>
  </si>
  <si>
    <t>TRANSFERENCIES CORRENTS</t>
  </si>
  <si>
    <t>INGRESSOS PATRIMONIALS</t>
  </si>
  <si>
    <t>INGRESSOS CORRENTS (1)</t>
  </si>
  <si>
    <t>DESPESES DE PERSONAL</t>
  </si>
  <si>
    <t>COMPRA DE BÉNS I SERVEIS</t>
  </si>
  <si>
    <t>DESPESES CORRENTS (2)</t>
  </si>
  <si>
    <t>ESTALVI BRUT (1-2 = 3)</t>
  </si>
  <si>
    <t>DESPESES CAPITAL FINANCERES (4) (A. TEORICA)</t>
  </si>
  <si>
    <t>ESTALVI NET (3-4 = 5)</t>
  </si>
  <si>
    <t>(CAP 3 + CAP 9)</t>
  </si>
  <si>
    <t>Subv. Guixanet. GamVerrada</t>
  </si>
  <si>
    <t>Subv. Agrat. "Juventudes"</t>
  </si>
  <si>
    <t xml:space="preserve">Subv. Guixanet. Activitats ordinàries </t>
  </si>
  <si>
    <t>Subv. Centre cultural. Premis Culturàlia</t>
  </si>
  <si>
    <t xml:space="preserve">Subv. FAVT. Despeses ordinàries </t>
  </si>
  <si>
    <t>Subv. Club de tir amb arc. Projecte tir amb arc tirada social.</t>
  </si>
  <si>
    <t>Subvenció. Paupaterres. Concurs música jove</t>
  </si>
  <si>
    <t>Subv. Institut Manuel de Pedrolo. Llibres, material escolar i sortides curriculars.</t>
  </si>
  <si>
    <t>Subv. AEiG Mestre Güell Roger de Llúria. Projecte "Descobrim"</t>
  </si>
  <si>
    <t>Conveni manteniment pavelló Fundació Vedruna</t>
  </si>
  <si>
    <t>Ingressos corrents liquidació 2021 consolidat</t>
  </si>
  <si>
    <t>Deute Viu ll/t 31/12/2023</t>
  </si>
  <si>
    <t>Deute viu c/t previst 31/12/2023</t>
  </si>
  <si>
    <t>Deute Viu 31/12/2023</t>
  </si>
  <si>
    <t>Rati Legal deute viu</t>
  </si>
  <si>
    <t xml:space="preserve">Subv. Ass.Ondara Sió. Activitat d'atenció a les persones </t>
  </si>
  <si>
    <t>Etiquetes de fila</t>
  </si>
  <si>
    <t>Taxa ocupació zona de lleure Felip Robinat</t>
  </si>
  <si>
    <t>Altres preus públics</t>
  </si>
  <si>
    <t>OVP Companyies elèctriques</t>
  </si>
  <si>
    <t>OVP Companyies gas</t>
  </si>
  <si>
    <t>OVP Antenes centre entitats</t>
  </si>
  <si>
    <t>OVP Antenes farinera Balcells</t>
  </si>
  <si>
    <t>Altres taxes OVP del domini públic</t>
  </si>
  <si>
    <t>Subv. activitats Museus OSIC</t>
  </si>
  <si>
    <t>Subv. Plans Directors OSIC</t>
  </si>
  <si>
    <t>Subv. Etnologia OSIC</t>
  </si>
  <si>
    <t>Subv. Pla Culturals Ens Locals IEI</t>
  </si>
  <si>
    <t xml:space="preserve">Subv. Escola Música Ensenyament </t>
  </si>
  <si>
    <t>Econ SICALWIN</t>
  </si>
  <si>
    <t>Subv. Justicia Jutjat de Pau</t>
  </si>
  <si>
    <t>31202</t>
  </si>
  <si>
    <t>31301</t>
  </si>
  <si>
    <t>31302</t>
  </si>
  <si>
    <t>31901</t>
  </si>
  <si>
    <t>31902</t>
  </si>
  <si>
    <t>31903</t>
  </si>
  <si>
    <t>31904</t>
  </si>
  <si>
    <t>32902</t>
  </si>
  <si>
    <t>32903</t>
  </si>
  <si>
    <t>33201</t>
  </si>
  <si>
    <t>33202</t>
  </si>
  <si>
    <t>33301</t>
  </si>
  <si>
    <t>33302</t>
  </si>
  <si>
    <t>33303</t>
  </si>
  <si>
    <t>33501</t>
  </si>
  <si>
    <t>33502</t>
  </si>
  <si>
    <t>33901</t>
  </si>
  <si>
    <t>33902</t>
  </si>
  <si>
    <t>33904</t>
  </si>
  <si>
    <t>33905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</si>
  <si>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</si>
  <si>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</si>
  <si>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</si>
  <si>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</si>
  <si>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</si>
  <si>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</si>
  <si>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</si>
  <si>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</si>
  <si>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</si>
  <si>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</si>
  <si>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</si>
  <si>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</si>
  <si>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</si>
  <si>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</si>
  <si>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</si>
  <si>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</si>
  <si>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</si>
  <si>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</si>
  <si>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</si>
  <si>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34301</t>
  </si>
  <si>
    <t>34303</t>
  </si>
  <si>
    <t>34401</t>
  </si>
  <si>
    <t>34402</t>
  </si>
  <si>
    <t>34901</t>
  </si>
  <si>
    <t>34903</t>
  </si>
  <si>
    <t>34904</t>
  </si>
  <si>
    <t>34906</t>
  </si>
  <si>
    <t>34911</t>
  </si>
  <si>
    <t>34912</t>
  </si>
  <si>
    <t>34913</t>
  </si>
  <si>
    <t>34914</t>
  </si>
  <si>
    <t>34915</t>
  </si>
  <si>
    <t>34916</t>
  </si>
  <si>
    <t>34917</t>
  </si>
  <si>
    <t>34918</t>
  </si>
  <si>
    <t>34919</t>
  </si>
  <si>
    <t>34924</t>
  </si>
  <si>
    <t>34925</t>
  </si>
  <si>
    <t>34926</t>
  </si>
  <si>
    <t>34928</t>
  </si>
  <si>
    <t>34931</t>
  </si>
  <si>
    <t>34933</t>
  </si>
  <si>
    <t>34934</t>
  </si>
  <si>
    <t>34935</t>
  </si>
  <si>
    <t>34936</t>
  </si>
  <si>
    <t>34939</t>
  </si>
  <si>
    <t>36002</t>
  </si>
  <si>
    <t>36004</t>
  </si>
  <si>
    <t>39900</t>
  </si>
  <si>
    <t>39901</t>
  </si>
  <si>
    <t>39902</t>
  </si>
  <si>
    <t>39904</t>
  </si>
  <si>
    <t>39906</t>
  </si>
  <si>
    <t>39908</t>
  </si>
  <si>
    <t>39914</t>
  </si>
  <si>
    <t>39915</t>
  </si>
  <si>
    <t>39916</t>
  </si>
  <si>
    <t>39920</t>
  </si>
  <si>
    <t>42002</t>
  </si>
  <si>
    <t>45001</t>
  </si>
  <si>
    <t>45005</t>
  </si>
  <si>
    <t>46134</t>
  </si>
  <si>
    <t>46136</t>
  </si>
  <si>
    <t>46137</t>
  </si>
  <si>
    <t>46138</t>
  </si>
  <si>
    <t>46139</t>
  </si>
  <si>
    <t>46142</t>
  </si>
  <si>
    <t>46508</t>
  </si>
  <si>
    <t>46509</t>
  </si>
  <si>
    <t>46510</t>
  </si>
  <si>
    <t>46503</t>
  </si>
  <si>
    <t>46701</t>
  </si>
  <si>
    <t>47004</t>
  </si>
  <si>
    <t>54101</t>
  </si>
  <si>
    <t>54103</t>
  </si>
  <si>
    <t>54104</t>
  </si>
  <si>
    <t>54107</t>
  </si>
  <si>
    <t>54901</t>
  </si>
  <si>
    <t>54902</t>
  </si>
  <si>
    <t>55001</t>
  </si>
  <si>
    <t>55002</t>
  </si>
  <si>
    <t>55003</t>
  </si>
  <si>
    <t>55006</t>
  </si>
  <si>
    <t>55008</t>
  </si>
  <si>
    <t>55201</t>
  </si>
  <si>
    <t>55202</t>
  </si>
  <si>
    <t>75104</t>
  </si>
  <si>
    <t>78000</t>
  </si>
  <si>
    <t>91311</t>
  </si>
  <si>
    <t>Subv. Documentació OSIC</t>
  </si>
  <si>
    <t>Subv. Per programacions escolars d'arts escèniques i música GENCAT</t>
  </si>
  <si>
    <t>Subv. Restauració, Etnologia i documentació OSIC</t>
  </si>
  <si>
    <t>Subv. Aula Universitària de Gent Gran. Activitats 1r trimestre</t>
  </si>
  <si>
    <t>Subv. Paupaterres. Concurs música jove</t>
  </si>
  <si>
    <t>Productes de neteja i bany</t>
  </si>
  <si>
    <t>241006360000</t>
  </si>
  <si>
    <t>337006320037</t>
  </si>
  <si>
    <t>171006190060</t>
  </si>
  <si>
    <t>920006320041</t>
  </si>
  <si>
    <t>336006190061</t>
  </si>
  <si>
    <t>924036190062</t>
  </si>
  <si>
    <t>151006190058</t>
  </si>
  <si>
    <t>153206190059</t>
  </si>
  <si>
    <t>165006190057</t>
  </si>
  <si>
    <t>333016320036</t>
  </si>
  <si>
    <t>342006320038</t>
  </si>
  <si>
    <t>342026320039</t>
  </si>
  <si>
    <t>342036320040</t>
  </si>
  <si>
    <t xml:space="preserve">Regidors Corporació </t>
  </si>
  <si>
    <t>Altres remuneracions</t>
  </si>
  <si>
    <t xml:space="preserve">Retribucions bàsiques personal directiu </t>
  </si>
  <si>
    <t>Retribucions bàsiques</t>
  </si>
  <si>
    <t xml:space="preserve">Indemnitzacions personal directiu </t>
  </si>
  <si>
    <t xml:space="preserve">Altres remuneracions personal directiu </t>
  </si>
  <si>
    <t xml:space="preserve">Retrib. bàsiques per eventual </t>
  </si>
  <si>
    <t>Retribucions complementàries</t>
  </si>
  <si>
    <t>Paga extra 2012 personal eventual</t>
  </si>
  <si>
    <t>Sous del Grup A1.</t>
  </si>
  <si>
    <t>Sous del Grup A2.</t>
  </si>
  <si>
    <t>Sous del Grup C1.</t>
  </si>
  <si>
    <t>Sous del Grup C2.</t>
  </si>
  <si>
    <t>Sous del Grup E.</t>
  </si>
  <si>
    <t>Paga extra 2012 funcionaris</t>
  </si>
  <si>
    <t xml:space="preserve">Paga extra 2012 funcionaris </t>
  </si>
  <si>
    <t xml:space="preserve">Destí funcionaris </t>
  </si>
  <si>
    <t xml:space="preserve">Especific funcionaris </t>
  </si>
  <si>
    <t>Contrib.  plans  fons de pensions.</t>
  </si>
  <si>
    <t>Retribucions bàsiques personal laboral fix</t>
  </si>
  <si>
    <t>Hores extraordinàries per.lab.fix</t>
  </si>
  <si>
    <t xml:space="preserve">Destí laboral fix </t>
  </si>
  <si>
    <t xml:space="preserve">Especific laboral fix </t>
  </si>
  <si>
    <t>Indemnitzacions personal laboral fix</t>
  </si>
  <si>
    <t xml:space="preserve">Triennis laboral temporal </t>
  </si>
  <si>
    <t>Indemnitzacions personal laboral temporal</t>
  </si>
  <si>
    <t xml:space="preserve">Hores extres laboral temporal </t>
  </si>
  <si>
    <t xml:space="preserve">Destí laboral temporal </t>
  </si>
  <si>
    <t xml:space="preserve">Especific laboral temporal </t>
  </si>
  <si>
    <t xml:space="preserve">Productivitat funcionaris </t>
  </si>
  <si>
    <t>Productivitat Lab. Fix</t>
  </si>
  <si>
    <t>Productivitat Laboral Temporal</t>
  </si>
  <si>
    <t xml:space="preserve">Productivitat laboral fixe </t>
  </si>
  <si>
    <t xml:space="preserve">Productivitat laboral temporal </t>
  </si>
  <si>
    <t xml:space="preserve">Hores extres funcionaris </t>
  </si>
  <si>
    <t>Hores extres laboral temporal</t>
  </si>
  <si>
    <t>Gratificacions.</t>
  </si>
  <si>
    <t>Seguretat Social</t>
  </si>
  <si>
    <t>Formació perfeccionament personal.</t>
  </si>
  <si>
    <t>Indemnitzacio</t>
  </si>
  <si>
    <t xml:space="preserve">Arrendament terrenys </t>
  </si>
  <si>
    <t>Arrendament terrenys "aparcament"</t>
  </si>
  <si>
    <t>Arrendament Jutjat de Pau</t>
  </si>
  <si>
    <t>Arrendament Maquinària, Instal·lacions i Estris</t>
  </si>
  <si>
    <t>Arrendament Transceptors Portàtils</t>
  </si>
  <si>
    <t>Arrendaments maqui instalac utillatge.</t>
  </si>
  <si>
    <t>Arrendaments de maquinària, instal·lacions i utillatge.</t>
  </si>
  <si>
    <t>Arrendaments material transport.</t>
  </si>
  <si>
    <t xml:space="preserve">Arrendament de mobiliari </t>
  </si>
  <si>
    <t xml:space="preserve">Arrendaments de mobiliari </t>
  </si>
  <si>
    <t>Arrendament plataforma Bons Tàrrega</t>
  </si>
  <si>
    <t>Arrendament Fotocopiadores Impressores</t>
  </si>
  <si>
    <t>Arrendaments d’equips per a processos d’informació.</t>
  </si>
  <si>
    <t>Cànons.</t>
  </si>
  <si>
    <t>Drets d'autors</t>
  </si>
  <si>
    <t xml:space="preserve">Manteniment carrers, jardins, camins </t>
  </si>
  <si>
    <t>Reposició Arbres</t>
  </si>
  <si>
    <t>Infraestructures i béns naturals</t>
  </si>
  <si>
    <t>Arranjament de camins</t>
  </si>
  <si>
    <t xml:space="preserve">Adequació pista atletisme </t>
  </si>
  <si>
    <t>Manten maquinària, instal·l tècni  utillatge.</t>
  </si>
  <si>
    <t>Maquinària, instal·lacions tècniques i utillatge.</t>
  </si>
  <si>
    <t xml:space="preserve">Manteniment fotocopiadores </t>
  </si>
  <si>
    <t>Manten elements transport.</t>
  </si>
  <si>
    <t>Manteniment equips processos d'informació</t>
  </si>
  <si>
    <t>Equips per a processos d’informació.</t>
  </si>
  <si>
    <t>Altre immobilitzat material</t>
  </si>
  <si>
    <t xml:space="preserve">Material didàctic </t>
  </si>
  <si>
    <t>Ordinari no inventariable.</t>
  </si>
  <si>
    <t>Premsa, revistes, llibres, altres public.</t>
  </si>
  <si>
    <t>Material informàtic no inventariable.</t>
  </si>
  <si>
    <t>Energia elèctrica.</t>
  </si>
  <si>
    <t xml:space="preserve">Energia elèctrica antenes telefonia </t>
  </si>
  <si>
    <t>Aigua.</t>
  </si>
  <si>
    <t xml:space="preserve">Aigua reg carrers i jardins </t>
  </si>
  <si>
    <t xml:space="preserve">Aigua. Pisos socials </t>
  </si>
  <si>
    <t>Combustibles i carburants.</t>
  </si>
  <si>
    <t xml:space="preserve">Combustibles i carburants.Pisos Socials </t>
  </si>
  <si>
    <t>Vestuari.</t>
  </si>
  <si>
    <t>Productes alimentaris.</t>
  </si>
  <si>
    <t>Subministrament servei menjador.</t>
  </si>
  <si>
    <t>Productes alimentaris.</t>
  </si>
  <si>
    <t>Productes farmac i material sanitari.</t>
  </si>
  <si>
    <t>Productes de neteja.</t>
  </si>
  <si>
    <t xml:space="preserve">Material seguretat </t>
  </si>
  <si>
    <t>Subministraments de material electrònic, elèctric i de</t>
  </si>
  <si>
    <t>Manutenció d’animals.</t>
  </si>
  <si>
    <t>Altres subministraments.</t>
  </si>
  <si>
    <t>Altres Subministraments</t>
  </si>
  <si>
    <t>COVID Subministrament de productes.</t>
  </si>
  <si>
    <t xml:space="preserve">Telefonia </t>
  </si>
  <si>
    <t>Postals.</t>
  </si>
  <si>
    <t>Comunicacions.</t>
  </si>
  <si>
    <t>Transports.</t>
  </si>
  <si>
    <t xml:space="preserve">Assegurances </t>
  </si>
  <si>
    <t xml:space="preserve">Assegurances defensa jurídica </t>
  </si>
  <si>
    <t>Primes d’assegurances</t>
  </si>
  <si>
    <t>Tributs estatals.</t>
  </si>
  <si>
    <t xml:space="preserve">Impost sobre valor producció energia elèctrica </t>
  </si>
  <si>
    <t>Tributs de les comunitats autònomes.</t>
  </si>
  <si>
    <t>Tributs de les entitats locals.</t>
  </si>
  <si>
    <t>Tributs de les Entitats locals.</t>
  </si>
  <si>
    <t>Atencions protocol representatives.</t>
  </si>
  <si>
    <t xml:space="preserve">Material de protocol </t>
  </si>
  <si>
    <t>Publicitat i propaganda.</t>
  </si>
  <si>
    <t>Publicitat i propaganda.</t>
  </si>
  <si>
    <t>Publicació en diaris oficials.</t>
  </si>
  <si>
    <t>Publicació en Diaris Oficials.</t>
  </si>
  <si>
    <t>Publicacions Oficials en Altres Diaris</t>
  </si>
  <si>
    <t>Jurídics, contenciosos.</t>
  </si>
  <si>
    <t>Reunions, conferències i cursos.</t>
  </si>
  <si>
    <t>Activitats culturals i esportives.</t>
  </si>
  <si>
    <t>Projecte Mctrepat</t>
  </si>
  <si>
    <t>Activitats de Particiapció</t>
  </si>
  <si>
    <t>Activitats de Festa Major</t>
  </si>
  <si>
    <t>Activitats Pro Street</t>
  </si>
  <si>
    <t>Festes Populars</t>
  </si>
  <si>
    <t xml:space="preserve">Organització copa Catalunya </t>
  </si>
  <si>
    <t>Altres despeses diverses.</t>
  </si>
  <si>
    <t>Altres Despeses Diverses</t>
  </si>
  <si>
    <t>Activitats Programa PAFES</t>
  </si>
  <si>
    <t>Expo Clàssics</t>
  </si>
  <si>
    <t>Despeses Diverses Fira del Caçador</t>
  </si>
  <si>
    <t>Activitats Projecte + Família</t>
  </si>
  <si>
    <t xml:space="preserve">Activitats Pla Igualtat </t>
  </si>
  <si>
    <t xml:space="preserve">Acivitats Juntes Districte </t>
  </si>
  <si>
    <t xml:space="preserve">Activitats Juntes nuclis agregats </t>
  </si>
  <si>
    <t>Aportació Antena</t>
  </si>
  <si>
    <t>Activitats Centre Obert</t>
  </si>
  <si>
    <t xml:space="preserve">Associacions Municipals </t>
  </si>
  <si>
    <t>Activitats Educatives</t>
  </si>
  <si>
    <t>Activitats no Discriminatòries LGTBI</t>
  </si>
  <si>
    <t>Conveni SOREA Impagats</t>
  </si>
  <si>
    <t>Projecte Pisos Socials</t>
  </si>
  <si>
    <t>Conveni Creu Roja Pobresa Energètica</t>
  </si>
  <si>
    <t>Projecte Gent Gran Sola</t>
  </si>
  <si>
    <t>Projectes de Suport a Entitats</t>
  </si>
  <si>
    <t>Projecte Casals d'Estiu</t>
  </si>
  <si>
    <t>Sanció ACA</t>
  </si>
  <si>
    <t>Neteja i acondiciament.</t>
  </si>
  <si>
    <t>Serveis de Seguretat</t>
  </si>
  <si>
    <t>Servei de Socorrisme Piscines</t>
  </si>
  <si>
    <t xml:space="preserve">Redacció Pla de mobilitat </t>
  </si>
  <si>
    <t>Valoracions i peritatges.</t>
  </si>
  <si>
    <t>Valoracions i peritatges.</t>
  </si>
  <si>
    <t>Custòdia, dipòsit i magatzematge.</t>
  </si>
  <si>
    <t>Processos electorals.</t>
  </si>
  <si>
    <t>Estudis i treballs tècnics.</t>
  </si>
  <si>
    <t>Estudis i treballs tècnics.</t>
  </si>
  <si>
    <t>Serveis externs activitats formatives</t>
  </si>
  <si>
    <t>Estudis Financers</t>
  </si>
  <si>
    <t xml:space="preserve">Catàleg lloc de treballs </t>
  </si>
  <si>
    <t>Document Protecció Civil DUPROCIM</t>
  </si>
  <si>
    <t xml:space="preserve">Servei Assistència Tècnica PECT </t>
  </si>
  <si>
    <t>Estudis i treballs tècnics projectes next generation</t>
  </si>
  <si>
    <t xml:space="preserve">Servei de recaptació </t>
  </si>
  <si>
    <t>Serveis de Prevenció de Riscos</t>
  </si>
  <si>
    <t>Gestió Local Social</t>
  </si>
  <si>
    <t>Servei de Recull de Premsa</t>
  </si>
  <si>
    <t>Manteniment Programari Informàtic</t>
  </si>
  <si>
    <t>Inscripcions Registre de la Propietat</t>
  </si>
  <si>
    <t>Xarxa Transversal</t>
  </si>
  <si>
    <t>La Fal·lera Gegantera</t>
  </si>
  <si>
    <t>Coral Ramon Carnicer</t>
  </si>
  <si>
    <t>Associació Amics de l'Orgue</t>
  </si>
  <si>
    <t>Tíqueting</t>
  </si>
  <si>
    <t xml:space="preserve">Servei Ambulàncies </t>
  </si>
  <si>
    <t xml:space="preserve">Posa't la gorra </t>
  </si>
  <si>
    <t xml:space="preserve">Coral Polifonica de l'Urgell </t>
  </si>
  <si>
    <t xml:space="preserve">Mant.Programa Inf. Equaliment </t>
  </si>
  <si>
    <t xml:space="preserve">Formadors Horts Urbans </t>
  </si>
  <si>
    <t xml:space="preserve">Programa aqui l'Oest </t>
  </si>
  <si>
    <t xml:space="preserve">Estudi d'audiència </t>
  </si>
  <si>
    <t>Manteniment programa informàtic Equaliment</t>
  </si>
  <si>
    <t>Punt lila</t>
  </si>
  <si>
    <t>Confecció nous tallers temàtics</t>
  </si>
  <si>
    <t>Projecte embarrat</t>
  </si>
  <si>
    <t>Estudi i investigació Moixé Natan i ordre dels hospitalers</t>
  </si>
  <si>
    <t>Exposició artistes de Tàrrega</t>
  </si>
  <si>
    <t>Recerca memòria oral de les dones de Tàrrega i l'Urgell</t>
  </si>
  <si>
    <t>Recerca pous del gel 2a. part</t>
  </si>
  <si>
    <t>Restauració i conservació plats de la Plaça Major</t>
  </si>
  <si>
    <t>Mapa turisme de Tàrrega</t>
  </si>
  <si>
    <t>Manteniment programari informàtic Adm. General</t>
  </si>
  <si>
    <t>Implementació hort jardí terapèutic</t>
  </si>
  <si>
    <t>Renovació pàgina web cultura</t>
  </si>
  <si>
    <t>Altres treballs realitzats per altres empreses i professionals.</t>
  </si>
  <si>
    <t>Manteniment desfibril·ladors i formació</t>
  </si>
  <si>
    <t>Conveni Cambra Comerç.Promoció reactivació comerç 2022</t>
  </si>
  <si>
    <t>Altres Treballs realitzats per altres empreses. Gestoria</t>
  </si>
  <si>
    <t>Material, subministraments i altres.</t>
  </si>
  <si>
    <t>Dietes membres  òrgans de govern.</t>
  </si>
  <si>
    <t>Assistència Regidors</t>
  </si>
  <si>
    <t>Del personal no directiu.</t>
  </si>
  <si>
    <t>Dietes del personal no directiu.</t>
  </si>
  <si>
    <t>Dels membres dels òrgans de govern.</t>
  </si>
  <si>
    <t>Locomoció membres òrgans govern.</t>
  </si>
  <si>
    <t>Locomoció personal no directiu.</t>
  </si>
  <si>
    <t>Altres indemnitzacions.</t>
  </si>
  <si>
    <t xml:space="preserve">Assistencia Juntes Veinals </t>
  </si>
  <si>
    <t xml:space="preserve">Incentius participació programa </t>
  </si>
  <si>
    <t>Despeses d’edició i distribució.</t>
  </si>
  <si>
    <t xml:space="preserve">Edició de llibres </t>
  </si>
  <si>
    <t xml:space="preserve">Recollida de brossa </t>
  </si>
  <si>
    <t>Quota abocador</t>
  </si>
  <si>
    <t>Tractament Brossa Orgànica</t>
  </si>
  <si>
    <t>Recollida Selectiva CÀRITAS</t>
  </si>
  <si>
    <t>Serveis Neteja Assoc ALBA</t>
  </si>
  <si>
    <t>Treballs realitzats per institucions sense fins de lucre.</t>
  </si>
  <si>
    <t>Interessos prestec refinançament Caixabank 2019</t>
  </si>
  <si>
    <t>Interessos prèstec 50.000 el.transp Caixabank 2019</t>
  </si>
  <si>
    <t>Interessos préstec FFPP agrupat Exp. 2019-5730</t>
  </si>
  <si>
    <t>Interessos prèstec PISCINA Caixabank 2020</t>
  </si>
  <si>
    <t>Interessos prèstec 109.000 Escom/Caldera BSAB 2021</t>
  </si>
  <si>
    <t>Interessos prèstec D.A.108 Llei 11/2020 BSAB 2021</t>
  </si>
  <si>
    <t>Interessos pòlissa</t>
  </si>
  <si>
    <t>Caixa Catalunya 2001A</t>
  </si>
  <si>
    <t>Caixa Catalunya 2001B</t>
  </si>
  <si>
    <t xml:space="preserve">Interessos BBVA Refinançament </t>
  </si>
  <si>
    <t>Interessos CAM 2004</t>
  </si>
  <si>
    <t>Interessos Santander 2007</t>
  </si>
  <si>
    <t>Interessos Caja Madrid 2008</t>
  </si>
  <si>
    <t>Interessos Caja Madrid 2009</t>
  </si>
  <si>
    <t xml:space="preserve">BBVA RT negatiu </t>
  </si>
  <si>
    <t xml:space="preserve">Sabadell RT negatiu </t>
  </si>
  <si>
    <t>Interessos Caixa refinançament 2010</t>
  </si>
  <si>
    <t>BANKIA ICO 2011</t>
  </si>
  <si>
    <t>Santander ICO 2011</t>
  </si>
  <si>
    <t>Interessos Caixa Banc FFPP 2012A</t>
  </si>
  <si>
    <t>Interessos Caixa Banc FFPP 2012B</t>
  </si>
  <si>
    <t>Interessos Caixa Banc FFPP 2013</t>
  </si>
  <si>
    <t>Caixa Banc FFPP 2012B</t>
  </si>
  <si>
    <t>Caixa Banc FFPP 2013</t>
  </si>
  <si>
    <t>Despeses formalitz, modif cancel. préstecs</t>
  </si>
  <si>
    <t>Interessos de fiances.</t>
  </si>
  <si>
    <t xml:space="preserve">Aval Caixa Afif Renfe </t>
  </si>
  <si>
    <t>Aval Confederación Hid</t>
  </si>
  <si>
    <t xml:space="preserve">Aval Fomento Zona Blava </t>
  </si>
  <si>
    <t>Interessos de demora.</t>
  </si>
  <si>
    <t>Altres despeses financeres</t>
  </si>
  <si>
    <t>Transf corrents Admin General Entitat Local.</t>
  </si>
  <si>
    <t xml:space="preserve">Aportació Escola de Música </t>
  </si>
  <si>
    <t xml:space="preserve">Aportació Museu Trepat </t>
  </si>
  <si>
    <t>Dèficit 2013</t>
  </si>
  <si>
    <t xml:space="preserve">Aportació Museu Comarcal </t>
  </si>
  <si>
    <t>Aportació Museu Comarcal (dèficit 2016)</t>
  </si>
  <si>
    <t xml:space="preserve">Aportació La Pau </t>
  </si>
  <si>
    <t xml:space="preserve">Aportació El Niu </t>
  </si>
  <si>
    <t>Aportació a EPEL Fira Tàrrega</t>
  </si>
  <si>
    <t>Aportació OVP a EPEL Fira Tàrrega</t>
  </si>
  <si>
    <t>Serveis Socials Consell Comarcal</t>
  </si>
  <si>
    <t xml:space="preserve">Serveis Socials Comarcals </t>
  </si>
  <si>
    <t>Transf.corrents a Comarques.</t>
  </si>
  <si>
    <t>Cursos Català CNL</t>
  </si>
  <si>
    <t>Canon Transport ATM</t>
  </si>
  <si>
    <t>Transf.corrents a Entitats Locals Menors.</t>
  </si>
  <si>
    <t>Subv. Conv. col·laboració Autoescola Francesc</t>
  </si>
  <si>
    <t xml:space="preserve">Subvenció transport urbà </t>
  </si>
  <si>
    <t xml:space="preserve">Subvenció activitats empresarials </t>
  </si>
  <si>
    <t>Conveni suport ocupació CARTAES</t>
  </si>
  <si>
    <t>Subv. Circuit urgellenc. Cine Club La Lloca, Cinema infantil i</t>
  </si>
  <si>
    <t>Coral Infantil Mestre Güell</t>
  </si>
  <si>
    <t>Assoc Dones La Ginesta de Claravalls</t>
  </si>
  <si>
    <t>Associació Sant Antoni</t>
  </si>
  <si>
    <t>AGENTA Sant Joan - Correllengua</t>
  </si>
  <si>
    <t>Amics de la Sardana</t>
  </si>
  <si>
    <t>Centre Cultural</t>
  </si>
  <si>
    <t>Conveni Creu Roja Aliments</t>
  </si>
  <si>
    <t xml:space="preserve">Conveni Caritas Alberg persones sense llar </t>
  </si>
  <si>
    <t>AGRAT (Targalan)</t>
  </si>
  <si>
    <t>Assoc Laringectomitzats</t>
  </si>
  <si>
    <t>Subv. APADOC. Activitats ordinàries de gener a març i de</t>
  </si>
  <si>
    <t>Fundació Esclerosi Múltiple</t>
  </si>
  <si>
    <t>Associació Veïns Sol Ixent</t>
  </si>
  <si>
    <t>Associació Cor de Maria - Sant Eloi</t>
  </si>
  <si>
    <t>Subv. Club natació Tàrrega. Despeses de consergeria i llum del</t>
  </si>
  <si>
    <t>Club Tenis Tàrrega</t>
  </si>
  <si>
    <t>Subv. Societat de caçadors. Classificació per la final del</t>
  </si>
  <si>
    <t>Subv. Unió esportiva Tàrrega. Participació a la 1a territorial</t>
  </si>
  <si>
    <t>Moto Club Tàrrega</t>
  </si>
  <si>
    <t>Subv. Club escola hípica. Participació i organització a/de</t>
  </si>
  <si>
    <t>Subv. Club d'escacs de Tàrrega. Participació i organització de</t>
  </si>
  <si>
    <t>Subv. Escola de futbol UE Tàrrega. Despeses temporada</t>
  </si>
  <si>
    <t>Subv. Club d'atletisme 100x100 fondistes. Organització de</t>
  </si>
  <si>
    <t>Club de Modelisme de Tàrrega</t>
  </si>
  <si>
    <t>Club Ciclisme Base Comarques Lleida</t>
  </si>
  <si>
    <t>Subv. Ass. Sant Antoni d'Amics de la Residència. Revista i</t>
  </si>
  <si>
    <t>Conveni Fundació Alba</t>
  </si>
  <si>
    <t>Fundació Alba Sant Eloi</t>
  </si>
  <si>
    <t xml:space="preserve">Subv. Ass. Veïns Claravalls </t>
  </si>
  <si>
    <t>Barretina Felina</t>
  </si>
  <si>
    <t>Posa't la Gorra Març 2017</t>
  </si>
  <si>
    <t>Beques Estudi</t>
  </si>
  <si>
    <t>Beques Material Escolar</t>
  </si>
  <si>
    <t>Subvencions Projecte SOS</t>
  </si>
  <si>
    <t xml:space="preserve">Subv. Ass.St.Antoni Amics Residencia </t>
  </si>
  <si>
    <t>Centres Educatius</t>
  </si>
  <si>
    <t>Associació Tàrrega Blaia</t>
  </si>
  <si>
    <t xml:space="preserve">Conveni Ass. Alba €/habitant </t>
  </si>
  <si>
    <t>Entitats Educatives</t>
  </si>
  <si>
    <t>Subvenció Ondara Sió</t>
  </si>
  <si>
    <t>Fons de Solidaritat</t>
  </si>
  <si>
    <t>Grups municipals</t>
  </si>
  <si>
    <t>Altres Subvencions</t>
  </si>
  <si>
    <t>Altres subvencions Entitats Esportives</t>
  </si>
  <si>
    <t>AGRAT</t>
  </si>
  <si>
    <t>Subvencions Altres entitats</t>
  </si>
  <si>
    <t>Subv. Ins. Alfons Costafreda. Programa SEFED. Conveni aula</t>
  </si>
  <si>
    <t>Protectora d'animals</t>
  </si>
  <si>
    <t>Creu Roja Programes d'Ocupació</t>
  </si>
  <si>
    <t>Subv. Club tennis Tàrrega. Reforma parcial: vestuaris,</t>
  </si>
  <si>
    <t>Subvencions Altres Entitats</t>
  </si>
  <si>
    <t xml:space="preserve">Subv. Premis vehicle d'ocasió </t>
  </si>
  <si>
    <t>Subv. Agrat. Concert Festa Major</t>
  </si>
  <si>
    <t>Subv. Escola Alba transport escolar</t>
  </si>
  <si>
    <t xml:space="preserve">Associació Alba </t>
  </si>
  <si>
    <t>Subv. Associació Alba (vetlladors)</t>
  </si>
  <si>
    <t xml:space="preserve">AMPA Escola Sta. Mª de l'Alba </t>
  </si>
  <si>
    <t xml:space="preserve">Subvenció Escola Angel Guimerà </t>
  </si>
  <si>
    <t xml:space="preserve">AMPA Jacint Verdaguer </t>
  </si>
  <si>
    <t xml:space="preserve">ESCOLA Mª MERCÈ MARÇAL </t>
  </si>
  <si>
    <t xml:space="preserve">INSTITUT MANUEL DE PEDROLO </t>
  </si>
  <si>
    <t xml:space="preserve">Subv. Col.legi Sant Josep </t>
  </si>
  <si>
    <t xml:space="preserve">Subv. AMPA Angues Guimerà </t>
  </si>
  <si>
    <t xml:space="preserve">Subvenció Escola Pia </t>
  </si>
  <si>
    <t>Subv. Escola Maria-Mercè Marçal. Llibres, material escolar i</t>
  </si>
  <si>
    <t xml:space="preserve">Subv. AMPA Jacint Verdaguer </t>
  </si>
  <si>
    <t xml:space="preserve">Subv. IEI Afons Costafreda </t>
  </si>
  <si>
    <t xml:space="preserve">Subvenció Manel Garcia Calderon </t>
  </si>
  <si>
    <t xml:space="preserve">Subvenció Escola de Tenis </t>
  </si>
  <si>
    <t xml:space="preserve">Club Alba BOCCE </t>
  </si>
  <si>
    <t>Subv. AP. camins Altet</t>
  </si>
  <si>
    <t xml:space="preserve">Subv. camins AP Claravalls </t>
  </si>
  <si>
    <t xml:space="preserve">Subv. AP camins La Figuerosa </t>
  </si>
  <si>
    <t>Subv. Associació respira</t>
  </si>
  <si>
    <t>Subv. Cape èpic de ciclisme</t>
  </si>
  <si>
    <t xml:space="preserve">Subv. Projecte Ciutat del cap BTT </t>
  </si>
  <si>
    <t>Subv. ZEPA (espai Anglesola- Tàrrega - Vilagrassa</t>
  </si>
  <si>
    <t>Subv. Animals (gats)</t>
  </si>
  <si>
    <t>Subvencions altres entitats</t>
  </si>
  <si>
    <t>Subv. Josep Termens - Titan Desert</t>
  </si>
  <si>
    <t xml:space="preserve">Subv. Monica Bosch - Uniraid </t>
  </si>
  <si>
    <t xml:space="preserve">Subv. Roger Bosch -Red Fox Team </t>
  </si>
  <si>
    <t>Subv. Institut Manuel de Pedrolo 2019</t>
  </si>
  <si>
    <t>Subv. Institut Alfons Costafreda. Llibres, material escolar i</t>
  </si>
  <si>
    <t>Subv. Escola Santa Ma. Alba 2019</t>
  </si>
  <si>
    <t>Subv. Fundació Vedruna Tàrrega - Sant Josep. Llibres, material</t>
  </si>
  <si>
    <t>Subv. Escola Àngel Guimerà. Llibres, material escolar i sortides</t>
  </si>
  <si>
    <t xml:space="preserve">Subv. 60è Aniversari Escoltes </t>
  </si>
  <si>
    <t>Premi projecte Embarrat</t>
  </si>
  <si>
    <t xml:space="preserve">Subv. CEACA desplaçamemt handbol </t>
  </si>
  <si>
    <t>Subv. Club de bitlles. Material, federació i atencions</t>
  </si>
  <si>
    <t>Subv. Aula d'extensió universitària Tàrrega. Xerrades i tallers</t>
  </si>
  <si>
    <t>A famílies i institucions sense fins de lucre.</t>
  </si>
  <si>
    <t>Subv. Associació Limonium. Projecte Aula Natura a la</t>
  </si>
  <si>
    <t>Subv. Residència Sant Antoni</t>
  </si>
  <si>
    <t>Subv. A. Alba Jardineria St. Eloi</t>
  </si>
  <si>
    <t>Subv. Fundació Vedruna Tàrrega. Llibres, material escolar i</t>
  </si>
  <si>
    <t>Subv. Institut Alfons Costafreda. Llibres material escolar i</t>
  </si>
  <si>
    <t>Subv. Escola Jacint Verdaguer. Llibres, material escolar i</t>
  </si>
  <si>
    <t>Subv. Escola Pia. Llibres, material escolar i sortides curriculars</t>
  </si>
  <si>
    <t>Subv. Institut Manuel del Pedrolo. Llibres material escolar i</t>
  </si>
  <si>
    <t>Subv. Escola Alba. Llibres, material escolar i sortides curriculars</t>
  </si>
  <si>
    <t>Subv. Lleure Quàlia. Vetlladors.</t>
  </si>
  <si>
    <t>Aportació espai Natural dels secans de Belianes - Preixana.</t>
  </si>
  <si>
    <t>Subv. Dones Ginesta. Dinar festivitat de Santa Àgueda.</t>
  </si>
  <si>
    <t>Subv. Agenta. Premi cartell fmtàrrega2021</t>
  </si>
  <si>
    <t>Beques vetlladors per a infants amb NEE</t>
  </si>
  <si>
    <t>Ajuts per pal·liar els efectes econòmics com a conseqüència de</t>
  </si>
  <si>
    <t>Subv. Associació Paupaterres. Paupajoves</t>
  </si>
  <si>
    <t>Subv. Associació de veïns de Claravalls. Mural camp de futbol</t>
  </si>
  <si>
    <t>Xarxa. Espectacle Hort de Can Pitrocs de la companyia Guilla</t>
  </si>
  <si>
    <t>Tàrrega promoció. Pla de reactivació del comerç</t>
  </si>
  <si>
    <t>Subvenció. A.Alba. EPI'S COVID 2021</t>
  </si>
  <si>
    <t>Reactivació comerç Tàrrega 2022. Bons</t>
  </si>
  <si>
    <t>Subv. Associació de Veïns de Claravalls. Mural</t>
  </si>
  <si>
    <t>Subv. Associació Paupaterres. Intervenció artística pintura amb</t>
  </si>
  <si>
    <t>Subv. Escola de futbol UE Tàrrega. Presentació temporada i</t>
  </si>
  <si>
    <t>Subv. Escola de futbol UE Tàrrega. Material esportiu i roba</t>
  </si>
  <si>
    <t xml:space="preserve">Ajuts Saharauis </t>
  </si>
  <si>
    <t xml:space="preserve">Beques estudi </t>
  </si>
  <si>
    <t xml:space="preserve">Beques material escolar </t>
  </si>
  <si>
    <t xml:space="preserve">Ajuts aliments d'urgència </t>
  </si>
  <si>
    <t xml:space="preserve">Organitzacions Municipals </t>
  </si>
  <si>
    <t xml:space="preserve">Subvenció Acció Social </t>
  </si>
  <si>
    <t xml:space="preserve">Subvenció Cobla Tàrrega </t>
  </si>
  <si>
    <t xml:space="preserve">Subvenicó Hospital </t>
  </si>
  <si>
    <t xml:space="preserve">Subvenció Entitats Culturals </t>
  </si>
  <si>
    <t>Transf.corrents famílies i instituc sense lucre.</t>
  </si>
  <si>
    <t xml:space="preserve">Subv. Club Tir amb Arc </t>
  </si>
  <si>
    <t xml:space="preserve">Subvenció Centres Educatius </t>
  </si>
  <si>
    <t>Transferències Participació</t>
  </si>
  <si>
    <t xml:space="preserve">Subvenció Associació Blaia </t>
  </si>
  <si>
    <t xml:space="preserve">Subvenció Suport Dol </t>
  </si>
  <si>
    <t xml:space="preserve">Subvenció AFAFDA </t>
  </si>
  <si>
    <t xml:space="preserve">Subv. Club Ball Esportiu </t>
  </si>
  <si>
    <t xml:space="preserve">Subv. Unió Esportiva </t>
  </si>
  <si>
    <t>Subvenció CNT</t>
  </si>
  <si>
    <t xml:space="preserve">Subvenció Club Tennis </t>
  </si>
  <si>
    <t xml:space="preserve">Subvenció Taller Alba </t>
  </si>
  <si>
    <t xml:space="preserve">Cursos Hospital </t>
  </si>
  <si>
    <t xml:space="preserve">Subv. Dona i Joventut </t>
  </si>
  <si>
    <t>Subvenció Entitats Educatives</t>
  </si>
  <si>
    <t xml:space="preserve">Subvenció Ondara Sió </t>
  </si>
  <si>
    <t xml:space="preserve">Subvenció Moto Club </t>
  </si>
  <si>
    <t xml:space="preserve">Subv. Club Escacs Tàrrega </t>
  </si>
  <si>
    <t>Subv.Associació Ciclista Terres Lleida</t>
  </si>
  <si>
    <t xml:space="preserve">Fons Solidaritat </t>
  </si>
  <si>
    <t>Subv. Entitats P.Sal</t>
  </si>
  <si>
    <t xml:space="preserve">Subv. Futbol Sala </t>
  </si>
  <si>
    <t xml:space="preserve">Subv. Club Ciclista </t>
  </si>
  <si>
    <t xml:space="preserve">Subv. Escola Futbol base </t>
  </si>
  <si>
    <t xml:space="preserve">Grups Municipals </t>
  </si>
  <si>
    <t xml:space="preserve">Subvenció La Xarxa </t>
  </si>
  <si>
    <t xml:space="preserve">Subv. Handbol </t>
  </si>
  <si>
    <t xml:space="preserve">Subv. Club Bitlles Tàrrega </t>
  </si>
  <si>
    <t xml:space="preserve">Subv. Futbol Veterans </t>
  </si>
  <si>
    <t xml:space="preserve">Subv. Altres entitats esportives </t>
  </si>
  <si>
    <t xml:space="preserve">Teatre Ateneu </t>
  </si>
  <si>
    <t xml:space="preserve">Subv. La Falera Gegantera </t>
  </si>
  <si>
    <t xml:space="preserve">Subvenció Agrat </t>
  </si>
  <si>
    <t xml:space="preserve">Subvenció BAT </t>
  </si>
  <si>
    <t xml:space="preserve">Subvenció Paupaterres </t>
  </si>
  <si>
    <t xml:space="preserve">Subv. Associació Altzheimer </t>
  </si>
  <si>
    <t xml:space="preserve">Subvenció Associació Frater </t>
  </si>
  <si>
    <t xml:space="preserve">Subv. Promoció Econòmica </t>
  </si>
  <si>
    <t xml:space="preserve">Subvenció Altres Entitats </t>
  </si>
  <si>
    <t xml:space="preserve">Subv. Programa SEFED </t>
  </si>
  <si>
    <t xml:space="preserve">Subv. Protectora d'animals </t>
  </si>
  <si>
    <t xml:space="preserve">Fons de Contingencia </t>
  </si>
  <si>
    <t>Inversions en terrenys.</t>
  </si>
  <si>
    <t>Expropiació zona horts a la llera riu Onara 2017/3598</t>
  </si>
  <si>
    <t>Expropiacions</t>
  </si>
  <si>
    <t xml:space="preserve">Adquisició terrenys Av. Catalunya </t>
  </si>
  <si>
    <t>Expropiacions Via Verda Talladell</t>
  </si>
  <si>
    <t xml:space="preserve">Expropiacions càmping </t>
  </si>
  <si>
    <t xml:space="preserve">Coberta Deixalleria </t>
  </si>
  <si>
    <t xml:space="preserve">Instal.lació de bitlles </t>
  </si>
  <si>
    <t>Altres inversions noves en infraestructures i béns destinats a l’ús</t>
  </si>
  <si>
    <t>Aparcament Autocaravanes</t>
  </si>
  <si>
    <t>Redacció Projectes</t>
  </si>
  <si>
    <t xml:space="preserve">Cami de Sant Jaume 1fase </t>
  </si>
  <si>
    <t>Actualització Pla especial infraestructures</t>
  </si>
  <si>
    <t>Revisió projecte urbà Sector industrial SUD17</t>
  </si>
  <si>
    <t>Voreres C/ Segle XX</t>
  </si>
  <si>
    <t>Carrer La Pau</t>
  </si>
  <si>
    <t xml:space="preserve">Aparcament Av. 11 de setembre </t>
  </si>
  <si>
    <t>Parc Públic Antigues Piscines</t>
  </si>
  <si>
    <t>Av. Barcelona Fase I</t>
  </si>
  <si>
    <t>Carrer Sant Agustí</t>
  </si>
  <si>
    <t>Pla Director Recup i Restaur Restes Castell</t>
  </si>
  <si>
    <t>Pla Director Ordenació Entorn Castell</t>
  </si>
  <si>
    <t>Adequació Riu Ondara</t>
  </si>
  <si>
    <t>Reposició Enllumenat Sostenible</t>
  </si>
  <si>
    <t>Arreglar Ferm Tàrrega-El Talladell</t>
  </si>
  <si>
    <t>Pavimentacions</t>
  </si>
  <si>
    <t xml:space="preserve">Arranjament camí dels Terrers </t>
  </si>
  <si>
    <t xml:space="preserve">Zona Jardins Santes Espines </t>
  </si>
  <si>
    <t xml:space="preserve">Plaça Major </t>
  </si>
  <si>
    <t xml:space="preserve">Tuberia aigua Altet </t>
  </si>
  <si>
    <t xml:space="preserve">Pavimentació c/Vall d'Aran </t>
  </si>
  <si>
    <t xml:space="preserve">Camí de Verdú </t>
  </si>
  <si>
    <t>Altres inversions de reposició en infraestructures i béns</t>
  </si>
  <si>
    <t>Plaça de les Bòbiles</t>
  </si>
  <si>
    <t xml:space="preserve">Torreó Sant Eloi </t>
  </si>
  <si>
    <t>Voreres Escola Jacint Verdaguer C/ Ramon y Cajal</t>
  </si>
  <si>
    <t xml:space="preserve">Inversions Participació </t>
  </si>
  <si>
    <t xml:space="preserve">Urbanització C/Urgell </t>
  </si>
  <si>
    <t>Arrenjament plaça gronxadors</t>
  </si>
  <si>
    <t xml:space="preserve">Adquisició Arid reciclat </t>
  </si>
  <si>
    <t>Enderroc caseta llera del riu Ondara</t>
  </si>
  <si>
    <t>Pavimentacions carrer Oliveres</t>
  </si>
  <si>
    <t>Expropiacons connexió carrer Hospital</t>
  </si>
  <si>
    <t>Adequació Camí d'Altet</t>
  </si>
  <si>
    <t>Accessibilitat</t>
  </si>
  <si>
    <t>Treballs arqueològics muralla residència</t>
  </si>
  <si>
    <t>Vorera carrer Santa Clara</t>
  </si>
  <si>
    <t>Inundacions aigües pluvials</t>
  </si>
  <si>
    <t>Mur de contenció Plaça Major de Claravalls</t>
  </si>
  <si>
    <t>Arranjament i conservació a llera del riu Ondara</t>
  </si>
  <si>
    <t>Plantació arbres</t>
  </si>
  <si>
    <t>Redacció de projectes Next Generation</t>
  </si>
  <si>
    <t>Adequació antic ajuntament de Claravalls</t>
  </si>
  <si>
    <t>Llera riu Ondara. Fase 2</t>
  </si>
  <si>
    <t>Pavimentacions Claravalls</t>
  </si>
  <si>
    <t>Compra terreny Telefónica per urbanització Av. Cervera</t>
  </si>
  <si>
    <t>Terrenys i béns naturals.</t>
  </si>
  <si>
    <t xml:space="preserve">Terrenys càmping litigi </t>
  </si>
  <si>
    <t>Expropiació castell residència</t>
  </si>
  <si>
    <t>Edificis i altres construccions</t>
  </si>
  <si>
    <t>Redacció Projecte Nova Escola Alba</t>
  </si>
  <si>
    <t>Pavelló Esportiu Àngel Guimerà</t>
  </si>
  <si>
    <t>Ninxols cementiri</t>
  </si>
  <si>
    <t>Compra casa costat arixu comarcal</t>
  </si>
  <si>
    <t>Arranjament de la muralla carlina del castell de Tàrrega</t>
  </si>
  <si>
    <t>Esplanació i millora de la zona esportiva per la pràctica</t>
  </si>
  <si>
    <t>Edificis i altres construccions.(Nau 19 Cal Trepat)</t>
  </si>
  <si>
    <t xml:space="preserve">Compra d'armes </t>
  </si>
  <si>
    <t>Compra Màquina per Netejar Carrers</t>
  </si>
  <si>
    <t>Compra Maquinària, Instal·lacions Tàcniques i Utillatge</t>
  </si>
  <si>
    <t>Il·luminació Sala Marsà</t>
  </si>
  <si>
    <t>Enllumenat Local Social</t>
  </si>
  <si>
    <t>Compra Tallagespa i Altra Maquinària Petita</t>
  </si>
  <si>
    <t>Equipament Elèctric</t>
  </si>
  <si>
    <t>Compra Elevador</t>
  </si>
  <si>
    <t>Sortidors Gasoil Magatzem Brigada</t>
  </si>
  <si>
    <t xml:space="preserve">Sistema detector Riuades </t>
  </si>
  <si>
    <t xml:space="preserve">Millores xarxa d'aigua potable </t>
  </si>
  <si>
    <t xml:space="preserve">Tractoret Tallagespa </t>
  </si>
  <si>
    <t xml:space="preserve">Adquisició Generador </t>
  </si>
  <si>
    <t xml:space="preserve">Caldera Poliesportiu </t>
  </si>
  <si>
    <t>Desfibril·ladors</t>
  </si>
  <si>
    <t>WIFI piscines d'estiu</t>
  </si>
  <si>
    <t>Adquisició Vehicles</t>
  </si>
  <si>
    <t xml:space="preserve">Camió Elevador </t>
  </si>
  <si>
    <t>Mobiliari.</t>
  </si>
  <si>
    <t>Mobiliari Parcs Infantils</t>
  </si>
  <si>
    <t>Compra Semàfors</t>
  </si>
  <si>
    <t xml:space="preserve">Vestuari Gegants </t>
  </si>
  <si>
    <t xml:space="preserve">Senyalització Ruta Pedrolo </t>
  </si>
  <si>
    <t xml:space="preserve">Senyalització Bilbioteca </t>
  </si>
  <si>
    <t>Mobiliari Altet.</t>
  </si>
  <si>
    <t>Mobiliari Claravalls. Tendal piscines</t>
  </si>
  <si>
    <t>Mobiliari Altet</t>
  </si>
  <si>
    <t xml:space="preserve">Equips informàtics </t>
  </si>
  <si>
    <t xml:space="preserve">Pag. Web Turisme </t>
  </si>
  <si>
    <t>Rehabilitació Habitatges Socials</t>
  </si>
  <si>
    <t>Reforma Piscina Coberta</t>
  </si>
  <si>
    <t xml:space="preserve">Entrada Teatre Ateneo </t>
  </si>
  <si>
    <t xml:space="preserve">Fals sostre Edifici Joventut </t>
  </si>
  <si>
    <t xml:space="preserve">Ocupació Terrenys </t>
  </si>
  <si>
    <t xml:space="preserve">Reparar i pintar </t>
  </si>
  <si>
    <t xml:space="preserve">Reparació Local Social La Figuerosa </t>
  </si>
  <si>
    <t xml:space="preserve">Pavello Esports (millora seguretat) </t>
  </si>
  <si>
    <t>Refugi pels gats</t>
  </si>
  <si>
    <t>Escala Trepat</t>
  </si>
  <si>
    <t>Projecte recepció Trepat</t>
  </si>
  <si>
    <t>Millores deixalleria</t>
  </si>
  <si>
    <t>Adequació i modernització local social Altet</t>
  </si>
  <si>
    <t xml:space="preserve">Reforma escorxador </t>
  </si>
  <si>
    <t>Agençament parets cementiri</t>
  </si>
  <si>
    <t xml:space="preserve">Altres reformes escola taller </t>
  </si>
  <si>
    <t xml:space="preserve">Reforma edificis </t>
  </si>
  <si>
    <t xml:space="preserve">Reforma Mercat </t>
  </si>
  <si>
    <t xml:space="preserve">Filtres estació depuradora </t>
  </si>
  <si>
    <t xml:space="preserve">Maquina neteja carrers </t>
  </si>
  <si>
    <t xml:space="preserve">Gespa camp futbol </t>
  </si>
  <si>
    <t xml:space="preserve">Llibres </t>
  </si>
  <si>
    <t xml:space="preserve">Material docent </t>
  </si>
  <si>
    <t xml:space="preserve">Canonades aigua potable </t>
  </si>
  <si>
    <t xml:space="preserve">Agençament piscina petita </t>
  </si>
  <si>
    <t xml:space="preserve">Instruments Musicals </t>
  </si>
  <si>
    <t xml:space="preserve">Tanca Camp Futbol </t>
  </si>
  <si>
    <t xml:space="preserve">Connexio planta potabilitzadora </t>
  </si>
  <si>
    <t xml:space="preserve">Aparell de topografia </t>
  </si>
  <si>
    <t xml:space="preserve">Adquisició Compressors </t>
  </si>
  <si>
    <t xml:space="preserve">Instal.lacions Fum </t>
  </si>
  <si>
    <t xml:space="preserve">Deshumectadora </t>
  </si>
  <si>
    <t>Reposicions i millores sistema sanejament (EDAR)</t>
  </si>
  <si>
    <t xml:space="preserve">Teulada piscina coberta </t>
  </si>
  <si>
    <t>PAVIMENTAR ZONA CAMP FUTBOL</t>
  </si>
  <si>
    <t xml:space="preserve">Reposició i millores sanejament </t>
  </si>
  <si>
    <t xml:space="preserve">Auditoria tecnica Piscina coberta </t>
  </si>
  <si>
    <t xml:space="preserve">Instal.lació elèctrica La Solana </t>
  </si>
  <si>
    <t>Renovació caldera Pavello</t>
  </si>
  <si>
    <t>LLIBRES - FONS NEXT GENERATION</t>
  </si>
  <si>
    <t xml:space="preserve">Instal.lacions Ateneu </t>
  </si>
  <si>
    <t>Elements de transport.</t>
  </si>
  <si>
    <t>Equips per a processos d’informació</t>
  </si>
  <si>
    <t>Altres inversions de reposició associades al funcionament</t>
  </si>
  <si>
    <t>SMARTIRIVER ESTACIÓ HIDROLÒGICA SOFTWARE</t>
  </si>
  <si>
    <t xml:space="preserve">Creació de video joc </t>
  </si>
  <si>
    <t xml:space="preserve">Programari informàtic </t>
  </si>
  <si>
    <t>Actuació Església La Figuerosa</t>
  </si>
  <si>
    <t xml:space="preserve">Actuació sistema sanejament </t>
  </si>
  <si>
    <t>Actuació conveni CAP de Tàrrega</t>
  </si>
  <si>
    <t>Torreó Parc de Sant Eloi</t>
  </si>
  <si>
    <t xml:space="preserve">Intervenció Castell i entorn </t>
  </si>
  <si>
    <t xml:space="preserve">Excavació Pou del Gel </t>
  </si>
  <si>
    <t>Obres pou del gel</t>
  </si>
  <si>
    <t>Tractament enderroc uralita</t>
  </si>
  <si>
    <t>Enderroc</t>
  </si>
  <si>
    <t xml:space="preserve">Fons documental familia Pera-Güell </t>
  </si>
  <si>
    <t xml:space="preserve">Transferència Incasol </t>
  </si>
  <si>
    <t>A diputacions, consells o cabildos.</t>
  </si>
  <si>
    <t>Subministrament i instal·lació punts d'accés WIFI4EU</t>
  </si>
  <si>
    <t xml:space="preserve">Frater Colonia Sant Eloi </t>
  </si>
  <si>
    <t>Rehabilitació cobertes cimbori</t>
  </si>
  <si>
    <t>Subv. Iglesia católica Romana Diocesis San José de Mayo</t>
  </si>
  <si>
    <t>Subv. Cooperació mans unides</t>
  </si>
  <si>
    <t>A famílies i institucions sense fins de lucre</t>
  </si>
  <si>
    <t>Subv. Fundació Residència Gent Gran St. Antoni. Renovació</t>
  </si>
  <si>
    <t>Subv. Creu Roja. Reparació càmera frigorífica</t>
  </si>
  <si>
    <t>Subv. Residència St. Antoni. Adquisició material geriàtric</t>
  </si>
  <si>
    <t>Subv. Societat Ateneu. Millores sales d'assaig</t>
  </si>
  <si>
    <t>Subv. Pintures del presbiteri església. Bisbat de Solsona</t>
  </si>
  <si>
    <t>Substitució coberta parròquia</t>
  </si>
  <si>
    <t>Conveni cessió finca urbana c/ La Mallola</t>
  </si>
  <si>
    <t>Subv. Escola de futbol UE Tàrrega. Projecte digitalització</t>
  </si>
  <si>
    <t>Subv. Escola de futbol UE Tàrrega. Adequació instal·lacions i</t>
  </si>
  <si>
    <t>Prestec SUMPTA</t>
  </si>
  <si>
    <t>Préstecs al personal</t>
  </si>
  <si>
    <t>Amortització prèstec 50.000 el.transp. CaixaBank 2019</t>
  </si>
  <si>
    <t>Amortització préstec FFPP agrupat Exp. 2019/5730</t>
  </si>
  <si>
    <t>Amortització préstec PISCINA Caixabank 2020</t>
  </si>
  <si>
    <t>Amortització préstec RESIDENCIA TREPAT Caixabank 2021</t>
  </si>
  <si>
    <t>Amortització prèstec 109.000 Escom/Caldera BSAB 2021</t>
  </si>
  <si>
    <t>Amortització prèstec D.A.108 Llei 11/2020 BSAB 2021</t>
  </si>
  <si>
    <t>Caixa Catalunya 2001</t>
  </si>
  <si>
    <t>Amortització CAM 2004</t>
  </si>
  <si>
    <t>Amortització Santander 2007</t>
  </si>
  <si>
    <t>Amortització Bankia/Caja Madrid 2008</t>
  </si>
  <si>
    <t>Amortització Bankia/Caja Madrid 2009</t>
  </si>
  <si>
    <t>Amortització Caixabank refinançament 2010</t>
  </si>
  <si>
    <t>Bankia ICO 2011</t>
  </si>
  <si>
    <t>Amortització BBVA refinançament 2010</t>
  </si>
  <si>
    <t>Amortització Caixabank FFPP 1</t>
  </si>
  <si>
    <t>Amortització prestec FFPP2</t>
  </si>
  <si>
    <t>Amortització prestec FFPP3</t>
  </si>
  <si>
    <t>Caixabank FFPP2012 B</t>
  </si>
  <si>
    <t>Atencions protcol·làries i representatives</t>
  </si>
  <si>
    <t>Suma de Saldo (Eur)</t>
  </si>
  <si>
    <t>132002040001</t>
  </si>
  <si>
    <t>132002060001</t>
  </si>
  <si>
    <t>132002200001</t>
  </si>
  <si>
    <t>132002200010</t>
  </si>
  <si>
    <t>132002210001</t>
  </si>
  <si>
    <t>132002210301</t>
  </si>
  <si>
    <t>132002220001</t>
  </si>
  <si>
    <t>151002060001</t>
  </si>
  <si>
    <t>151002200010</t>
  </si>
  <si>
    <t>151002220001</t>
  </si>
  <si>
    <t>151002270600</t>
  </si>
  <si>
    <t>153202020001</t>
  </si>
  <si>
    <t>153202060001</t>
  </si>
  <si>
    <t>153202200001</t>
  </si>
  <si>
    <t>153202200010</t>
  </si>
  <si>
    <t>153202210001</t>
  </si>
  <si>
    <t>153202210301</t>
  </si>
  <si>
    <t>153202220001</t>
  </si>
  <si>
    <t>161002279900</t>
  </si>
  <si>
    <t>162002210001</t>
  </si>
  <si>
    <t>162002600001</t>
  </si>
  <si>
    <t>163002210301</t>
  </si>
  <si>
    <t>165002210001</t>
  </si>
  <si>
    <t>165002220001</t>
  </si>
  <si>
    <t>171002210001</t>
  </si>
  <si>
    <t>171002220001</t>
  </si>
  <si>
    <t>171002279900</t>
  </si>
  <si>
    <t>172004800180</t>
  </si>
  <si>
    <t>231002020001</t>
  </si>
  <si>
    <t>231002060001</t>
  </si>
  <si>
    <t>231002200001</t>
  </si>
  <si>
    <t>231002200010</t>
  </si>
  <si>
    <t>231002210001</t>
  </si>
  <si>
    <t>231002210201</t>
  </si>
  <si>
    <t>231002220001</t>
  </si>
  <si>
    <t>231022269923</t>
  </si>
  <si>
    <t>231032060001</t>
  </si>
  <si>
    <t>231032200001</t>
  </si>
  <si>
    <t>231032200010</t>
  </si>
  <si>
    <t>231032210001</t>
  </si>
  <si>
    <t>231032210201</t>
  </si>
  <si>
    <t>231032220001</t>
  </si>
  <si>
    <t>231042200001</t>
  </si>
  <si>
    <t>231042210001</t>
  </si>
  <si>
    <t>231042220001</t>
  </si>
  <si>
    <t>231042279900</t>
  </si>
  <si>
    <t>231044800183</t>
  </si>
  <si>
    <t>231062210001</t>
  </si>
  <si>
    <t>231082210001</t>
  </si>
  <si>
    <t>241002020001</t>
  </si>
  <si>
    <t>241002060001</t>
  </si>
  <si>
    <t>241002200001</t>
  </si>
  <si>
    <t>241002200010</t>
  </si>
  <si>
    <t>241002210001</t>
  </si>
  <si>
    <t>241002220001</t>
  </si>
  <si>
    <t>241002279926</t>
  </si>
  <si>
    <t>241042220001</t>
  </si>
  <si>
    <t>241302200001</t>
  </si>
  <si>
    <t>241322200001</t>
  </si>
  <si>
    <t>311002220001</t>
  </si>
  <si>
    <t>311002269914</t>
  </si>
  <si>
    <t>311002279960</t>
  </si>
  <si>
    <t>320002060001</t>
  </si>
  <si>
    <t>320002200010</t>
  </si>
  <si>
    <t>320002220001</t>
  </si>
  <si>
    <t>323012210001</t>
  </si>
  <si>
    <t>323012210201</t>
  </si>
  <si>
    <t>323012220001</t>
  </si>
  <si>
    <t>323012600002</t>
  </si>
  <si>
    <t>323022210001</t>
  </si>
  <si>
    <t>323022210201</t>
  </si>
  <si>
    <t>323022220001</t>
  </si>
  <si>
    <t>323022600002</t>
  </si>
  <si>
    <t>323032210001</t>
  </si>
  <si>
    <t>323032210201</t>
  </si>
  <si>
    <t>323032220001</t>
  </si>
  <si>
    <t>323032600002</t>
  </si>
  <si>
    <t>323042060001</t>
  </si>
  <si>
    <t>323042200001</t>
  </si>
  <si>
    <t>323042200010</t>
  </si>
  <si>
    <t>323042210001</t>
  </si>
  <si>
    <t>323042210201</t>
  </si>
  <si>
    <t>323042210502</t>
  </si>
  <si>
    <t>323042220001</t>
  </si>
  <si>
    <t>323042270001</t>
  </si>
  <si>
    <t>323052060001</t>
  </si>
  <si>
    <t>323052200001</t>
  </si>
  <si>
    <t>323052200010</t>
  </si>
  <si>
    <t>323052210001</t>
  </si>
  <si>
    <t>323052210502</t>
  </si>
  <si>
    <t>323052220001</t>
  </si>
  <si>
    <t>323052270001</t>
  </si>
  <si>
    <t>326002200001</t>
  </si>
  <si>
    <t>326002210001</t>
  </si>
  <si>
    <t>326002210201</t>
  </si>
  <si>
    <t>326002220001</t>
  </si>
  <si>
    <t>326002269929</t>
  </si>
  <si>
    <t>326012060001</t>
  </si>
  <si>
    <t>326012200010</t>
  </si>
  <si>
    <t>326012220001</t>
  </si>
  <si>
    <t>326022269900</t>
  </si>
  <si>
    <t>326032210001</t>
  </si>
  <si>
    <t>326032210301</t>
  </si>
  <si>
    <t>326032220001</t>
  </si>
  <si>
    <t>327012060001</t>
  </si>
  <si>
    <t>327012200001</t>
  </si>
  <si>
    <t>327012200010</t>
  </si>
  <si>
    <t>327012210001</t>
  </si>
  <si>
    <t>327012210201</t>
  </si>
  <si>
    <t>327012220001</t>
  </si>
  <si>
    <t>327012269904</t>
  </si>
  <si>
    <t>327022020001</t>
  </si>
  <si>
    <t>327022060001</t>
  </si>
  <si>
    <t>327022200001</t>
  </si>
  <si>
    <t>327022200010</t>
  </si>
  <si>
    <t>327022210001</t>
  </si>
  <si>
    <t>327022220001</t>
  </si>
  <si>
    <t>327022269909</t>
  </si>
  <si>
    <t>330002020002</t>
  </si>
  <si>
    <t>330002030001</t>
  </si>
  <si>
    <t>330002060001</t>
  </si>
  <si>
    <t>330002200001</t>
  </si>
  <si>
    <t>330002200010</t>
  </si>
  <si>
    <t>330002210001</t>
  </si>
  <si>
    <t>330002210201</t>
  </si>
  <si>
    <t>330002220001</t>
  </si>
  <si>
    <t>330002260201</t>
  </si>
  <si>
    <t>330002260901</t>
  </si>
  <si>
    <t>330002260910</t>
  </si>
  <si>
    <t>330002279900</t>
  </si>
  <si>
    <t>330002400000</t>
  </si>
  <si>
    <t>332102060001</t>
  </si>
  <si>
    <t>332102200001</t>
  </si>
  <si>
    <t>332102200010</t>
  </si>
  <si>
    <t>332102210001</t>
  </si>
  <si>
    <t>332102210301</t>
  </si>
  <si>
    <t>332102220001</t>
  </si>
  <si>
    <t>332102260201</t>
  </si>
  <si>
    <t>332202210001</t>
  </si>
  <si>
    <t>332202210201</t>
  </si>
  <si>
    <t>332202220001</t>
  </si>
  <si>
    <t>333002220001</t>
  </si>
  <si>
    <t>333002270101</t>
  </si>
  <si>
    <t>333012200001</t>
  </si>
  <si>
    <t>333012210001</t>
  </si>
  <si>
    <t>333012220001</t>
  </si>
  <si>
    <t>333012260902</t>
  </si>
  <si>
    <t>333012270101</t>
  </si>
  <si>
    <t>333022060001</t>
  </si>
  <si>
    <t>333022200001</t>
  </si>
  <si>
    <t>333022200010</t>
  </si>
  <si>
    <t>333022210001</t>
  </si>
  <si>
    <t>333022210201</t>
  </si>
  <si>
    <t>333022220001</t>
  </si>
  <si>
    <t>333022220101</t>
  </si>
  <si>
    <t>333022260201</t>
  </si>
  <si>
    <t>333022270101</t>
  </si>
  <si>
    <t>333022400000</t>
  </si>
  <si>
    <t>333022400001</t>
  </si>
  <si>
    <t>334002279909</t>
  </si>
  <si>
    <t>334012210001</t>
  </si>
  <si>
    <t>334012210301</t>
  </si>
  <si>
    <t>334012220001</t>
  </si>
  <si>
    <t>334012260901</t>
  </si>
  <si>
    <t>337002210001</t>
  </si>
  <si>
    <t>337002210201</t>
  </si>
  <si>
    <t>337002220001</t>
  </si>
  <si>
    <t>338002260905</t>
  </si>
  <si>
    <t>338002260908</t>
  </si>
  <si>
    <t>340002020002</t>
  </si>
  <si>
    <t>340002060001</t>
  </si>
  <si>
    <t>340002200010</t>
  </si>
  <si>
    <t>340002220001</t>
  </si>
  <si>
    <t>342002210001</t>
  </si>
  <si>
    <t>342002210201</t>
  </si>
  <si>
    <t>342002220001</t>
  </si>
  <si>
    <t>342012210001</t>
  </si>
  <si>
    <t>342012210201</t>
  </si>
  <si>
    <t>342012220001</t>
  </si>
  <si>
    <t>342022210201</t>
  </si>
  <si>
    <t>342022270102</t>
  </si>
  <si>
    <t>342032210001</t>
  </si>
  <si>
    <t>342032210201</t>
  </si>
  <si>
    <t>342032270102</t>
  </si>
  <si>
    <t>430002020002</t>
  </si>
  <si>
    <t>430002220001</t>
  </si>
  <si>
    <t>431102030001</t>
  </si>
  <si>
    <t>431102219900</t>
  </si>
  <si>
    <t>431112020002</t>
  </si>
  <si>
    <t>431112030001</t>
  </si>
  <si>
    <t>431112210301</t>
  </si>
  <si>
    <t>431122020002</t>
  </si>
  <si>
    <t>431122030001</t>
  </si>
  <si>
    <t>431122219900</t>
  </si>
  <si>
    <t>431132269900</t>
  </si>
  <si>
    <t>431142030001</t>
  </si>
  <si>
    <t>431142269900</t>
  </si>
  <si>
    <t>432012210001</t>
  </si>
  <si>
    <t>432012210301</t>
  </si>
  <si>
    <t>432012220001</t>
  </si>
  <si>
    <t>433012060001</t>
  </si>
  <si>
    <t>433012200010</t>
  </si>
  <si>
    <t>433012210001</t>
  </si>
  <si>
    <t>433012220001</t>
  </si>
  <si>
    <t>441104720001</t>
  </si>
  <si>
    <t>442002210001</t>
  </si>
  <si>
    <t>442002220001</t>
  </si>
  <si>
    <t>459012210001</t>
  </si>
  <si>
    <t>459012220001</t>
  </si>
  <si>
    <t>491002060001</t>
  </si>
  <si>
    <t>491002200001</t>
  </si>
  <si>
    <t>491002200010</t>
  </si>
  <si>
    <t>491002210001</t>
  </si>
  <si>
    <t>491002210301</t>
  </si>
  <si>
    <t>491002220001</t>
  </si>
  <si>
    <t>491012279954</t>
  </si>
  <si>
    <t>912002220001</t>
  </si>
  <si>
    <t>912002260102</t>
  </si>
  <si>
    <t>920002060001</t>
  </si>
  <si>
    <t>920002200001</t>
  </si>
  <si>
    <t>920002200010</t>
  </si>
  <si>
    <t>920002210001</t>
  </si>
  <si>
    <t>920002210201</t>
  </si>
  <si>
    <t>920002220001</t>
  </si>
  <si>
    <t>920002220101</t>
  </si>
  <si>
    <t>920002260201</t>
  </si>
  <si>
    <t>920002270601</t>
  </si>
  <si>
    <t>920002279900</t>
  </si>
  <si>
    <t>920002279940</t>
  </si>
  <si>
    <t>920002279964</t>
  </si>
  <si>
    <t>920012200001</t>
  </si>
  <si>
    <t>920012210001</t>
  </si>
  <si>
    <t>920012220001</t>
  </si>
  <si>
    <t>920012220101</t>
  </si>
  <si>
    <t>924002060001</t>
  </si>
  <si>
    <t>924002200010</t>
  </si>
  <si>
    <t>924012060001</t>
  </si>
  <si>
    <t>924012200010</t>
  </si>
  <si>
    <t>924012210001</t>
  </si>
  <si>
    <t>924012220001</t>
  </si>
  <si>
    <t>924022210001</t>
  </si>
  <si>
    <t>924022220001</t>
  </si>
  <si>
    <t>924022279901</t>
  </si>
  <si>
    <t>924032210001</t>
  </si>
  <si>
    <t>924032210301</t>
  </si>
  <si>
    <t>924032220001</t>
  </si>
  <si>
    <t>924042210001</t>
  </si>
  <si>
    <t>924042220001</t>
  </si>
  <si>
    <t>924052210001</t>
  </si>
  <si>
    <t>924052220001</t>
  </si>
  <si>
    <t>924062210001</t>
  </si>
  <si>
    <t>924062220001</t>
  </si>
  <si>
    <t>929002269935</t>
  </si>
  <si>
    <t>931002060001</t>
  </si>
  <si>
    <t>931002200010</t>
  </si>
  <si>
    <t>AD</t>
  </si>
  <si>
    <t>AD 031122</t>
  </si>
  <si>
    <t>Exercici</t>
  </si>
  <si>
    <t>C. Orgànica</t>
  </si>
  <si>
    <t>C. Programa</t>
  </si>
  <si>
    <t>C. Econòmica</t>
  </si>
  <si>
    <t>concat</t>
  </si>
  <si>
    <t>Desc. Ap.Press.</t>
  </si>
  <si>
    <t>N.Assentament</t>
  </si>
  <si>
    <t>N.Oper.</t>
  </si>
  <si>
    <t>Indicador</t>
  </si>
  <si>
    <t>Barrada</t>
  </si>
  <si>
    <t>Desc. Oper.</t>
  </si>
  <si>
    <t>D. Oper</t>
  </si>
  <si>
    <t>Oper. Ant</t>
  </si>
  <si>
    <t>Any Proj.</t>
  </si>
  <si>
    <t>Projecte</t>
  </si>
  <si>
    <t>Subprojecte</t>
  </si>
  <si>
    <t>Expedient</t>
  </si>
  <si>
    <t>Doc. Acred.</t>
  </si>
  <si>
    <t>D.C. Tercer</t>
  </si>
  <si>
    <t>Nom tercer</t>
  </si>
  <si>
    <t>R.S. Tercer</t>
  </si>
  <si>
    <t>I. Presup. (Eur)</t>
  </si>
  <si>
    <t>Saldo (Eur)</t>
  </si>
  <si>
    <t>Tipus Pressup.</t>
  </si>
  <si>
    <t>Tipus Exercici</t>
  </si>
  <si>
    <t>Codi Territorial</t>
  </si>
  <si>
    <t>Codi PEP</t>
  </si>
  <si>
    <t>SUBM. EN MODALITAT D'ARRENDAMENT SENSE OC_SEAT ATE</t>
  </si>
  <si>
    <t>A91001438</t>
  </si>
  <si>
    <t>ALPHABET ESPAÑA FLEET MANAGEMENT SA</t>
  </si>
  <si>
    <t>Despesa</t>
  </si>
  <si>
    <t>Futurs</t>
  </si>
  <si>
    <t>ACM LLOGUER VEHICLE FORD KUGA TITANIUM</t>
  </si>
  <si>
    <t>ADHESIO ACORD MARC FOTOCOPIADORES - LLOGUER (1/2)</t>
  </si>
  <si>
    <t>U67273987</t>
  </si>
  <si>
    <t>GIROCOPI, SL - SISTEMES D'ORGANITZACIÓ, SA UTE</t>
  </si>
  <si>
    <t>D</t>
  </si>
  <si>
    <t>LICITACIÓ MATERIAL OFICINA I PAPER D'IMPRESSIÓ</t>
  </si>
  <si>
    <t>A79206223</t>
  </si>
  <si>
    <t>LYRECO ESPAÑA SA</t>
  </si>
  <si>
    <t>ADHESIO ACORD MARC FOTOCOPIADORES - COPIES (1/2)</t>
  </si>
  <si>
    <t>1a PRORR CTE ACM ENERGIA ELÈCTRICA fins30/06/23</t>
  </si>
  <si>
    <t>A81948077</t>
  </si>
  <si>
    <t>ENDESA ENERGIA SAU UNIPER</t>
  </si>
  <si>
    <t>2ª PRÒRROGA SUBMINISTRAMENT GASOIL B EXP.2022/1259</t>
  </si>
  <si>
    <t>A58415779</t>
  </si>
  <si>
    <t>SOCIETAT CATALANA DE PETROLIS SA</t>
  </si>
  <si>
    <t>SERVEI DE TELECOMUNICACIONS FIXA_LOT1</t>
  </si>
  <si>
    <t>A82018474</t>
  </si>
  <si>
    <t>TELEFONICA DE ESPAÑA SAU</t>
  </si>
  <si>
    <t>CONTRACTE ADHESIO ACORD MARC FOTOCOPIADORES</t>
  </si>
  <si>
    <t>U67401935</t>
  </si>
  <si>
    <t>RICOH SISTEMAS UTE</t>
  </si>
  <si>
    <t>SERVEI DE TELECOMUNICACIONS MÒBILS_LOT2</t>
  </si>
  <si>
    <t>A80907397</t>
  </si>
  <si>
    <t>VODAFONE ESPAÑA S.A.</t>
  </si>
  <si>
    <t>ASSESSORAMENT LLICÈNCIES AMBIENTALS EXP.2021/1673</t>
  </si>
  <si>
    <t>J25457656</t>
  </si>
  <si>
    <t>ACTICLIC ENGINYERIA SOCIETAT CIVIL PROFESSIONAL</t>
  </si>
  <si>
    <t xml:space="preserve">CONTRACTE ARRENDAMENT NAU INDUSTRIAL VEHICLES </t>
  </si>
  <si>
    <t>A25013160</t>
  </si>
  <si>
    <t>INDUSTRIAS JOSE TREPAT GALCERAN, S.A.</t>
  </si>
  <si>
    <t>A</t>
  </si>
  <si>
    <t>PROJECTE CONSTRUCTIU COL·LECTOR DE SORTIDA EDAR</t>
  </si>
  <si>
    <t>PROJECTE ADEQUACIÓ CAMÍ ACCÉS DEPURADORA TRRGA</t>
  </si>
  <si>
    <t>A25007832</t>
  </si>
  <si>
    <t>SORIGUE SA</t>
  </si>
  <si>
    <t>Consultoria i intervenció liquidació contracte d'aigua</t>
  </si>
  <si>
    <t>CONSULTORIA I INTERVENCIÓ LIQUID CONTRACTE AIGUAL</t>
  </si>
  <si>
    <t>B59339622</t>
  </si>
  <si>
    <t>NOVA CELONA SL</t>
  </si>
  <si>
    <t>CTE SERVEIS RECOLLIDA CARTRÓ I OLI DOMÈSTIC</t>
  </si>
  <si>
    <t>CONTRACTE DE SERVEIS JARDINERIA PARC DE SANT ELOI</t>
  </si>
  <si>
    <t>G25014077</t>
  </si>
  <si>
    <t>ASSOCIACIO ALBA</t>
  </si>
  <si>
    <t>ASSOCIACIÓ ALBA</t>
  </si>
  <si>
    <t>Aportació espai Natural dels secans de Belianes - Preixana. Dinamització de l'espai natural</t>
  </si>
  <si>
    <t>CONVENI ESPAI NATURAL BELIANES-PREIXANA</t>
  </si>
  <si>
    <t>G25791245</t>
  </si>
  <si>
    <t xml:space="preserve">ASSOCIACIÓ LEADER DE PONENT </t>
  </si>
  <si>
    <t xml:space="preserve">ARRENDAMENT LOCAL X OFICINA USUARIS ACCIÓ SOCIAL </t>
  </si>
  <si>
    <t>B25446972</t>
  </si>
  <si>
    <t>NOUQUADRANT SLU</t>
  </si>
  <si>
    <t>CTE SUBMINISTRAMENT DE GAS FINS 30/09/23</t>
  </si>
  <si>
    <t>Projecte Sempre acompanyats</t>
  </si>
  <si>
    <t xml:space="preserve">LOT 6_CTE SERVEIS SONORITZACIÓ I IL·LUMINACIÓ </t>
  </si>
  <si>
    <t>CTE SERVEIS GESTIÓ MAGATZEM ALIMENTS SOLIDARIS</t>
  </si>
  <si>
    <t>B25704636</t>
  </si>
  <si>
    <t>CARTAES TARREGA EMPRESA D</t>
  </si>
  <si>
    <t>Aportació a Banc d'aliments de Lleida</t>
  </si>
  <si>
    <t>APORTACIÓ CONVENI BANC D'ALIMENTS</t>
  </si>
  <si>
    <t>G25615477</t>
  </si>
  <si>
    <t>FUNDACIÓ BANCS DELS ALIMENTS DE LES COMARQUES DE LLEIDA</t>
  </si>
  <si>
    <t>CONTRACTE ARRENDAMENT LOCAL CENTRE FORM. LA SOLANA</t>
  </si>
  <si>
    <t>R2500013D</t>
  </si>
  <si>
    <t>FUNDACIO RESIDENCIA GENT GRAN SANT ANTONI DE TARREGA</t>
  </si>
  <si>
    <t>MANTENIMENT DEL PROGRAMA DE GESTIO DEL CENTRE SPIN</t>
  </si>
  <si>
    <t>B61865697</t>
  </si>
  <si>
    <t>SPIN VILANOVA S.L.</t>
  </si>
  <si>
    <t>Suport Hàbits saludables curs 2022-2023</t>
  </si>
  <si>
    <t>B62538228</t>
  </si>
  <si>
    <t>LLOP GESTIÓ ESPORTIVA SL</t>
  </si>
  <si>
    <t>Manteniment i connectivitat desfibril·ladors</t>
  </si>
  <si>
    <t>B25733007</t>
  </si>
  <si>
    <t>NEOSALUS SOLUTIONS SL</t>
  </si>
  <si>
    <t>Fundació Alba Neteja</t>
  </si>
  <si>
    <t>CONT.SERVEIS NETEJA ESCOLES I LLARS D'INFANTS_2023</t>
  </si>
  <si>
    <t>CTE SERVEI CÀTERING LLARS INFANTS EXP.2022/2210_23</t>
  </si>
  <si>
    <t>CTE PRIVAT ARRENDAMENT PAVELLÓ CLUB NATACIÓ</t>
  </si>
  <si>
    <t>G25012584</t>
  </si>
  <si>
    <t>CLUB NATACIO TARREGA</t>
  </si>
  <si>
    <t xml:space="preserve">LOT 2_CTE SERVEIS SONORITZACIÓ I IL·LUMINACIÓ </t>
  </si>
  <si>
    <t xml:space="preserve">LOT 3_CTE SERVEIS SONORITZACIÓ I IL·LUMINACIÓ </t>
  </si>
  <si>
    <t>Publicitat i Propaganda</t>
  </si>
  <si>
    <t xml:space="preserve">CONTRACTE LOT 2 DISSENY GRÀFIC CULTURA </t>
  </si>
  <si>
    <t>J25807116</t>
  </si>
  <si>
    <t>MOSTASSA ESTUDI SCP</t>
  </si>
  <si>
    <t>C.SERVEIS DISSENY GRAFIC I IMPRESSIO. LOT 3</t>
  </si>
  <si>
    <t>LOT 4_CTE SERVEIS SONORITZACIÓ I IL·LUMINACIÓ</t>
  </si>
  <si>
    <t>3a PRÒRROGA BALLS DE DIUMENGE</t>
  </si>
  <si>
    <t>B25806878</t>
  </si>
  <si>
    <t>MARQUEZSEGARRA SL</t>
  </si>
  <si>
    <t>CONTRACTE SERVEIS AUX. MCUT, TREPAT I SALA MARSA</t>
  </si>
  <si>
    <t>B60322955</t>
  </si>
  <si>
    <t>SERVEIS INTEGRALS DE FINQUES URBANES SL</t>
  </si>
  <si>
    <t>Telefonia</t>
  </si>
  <si>
    <t>CONTRACTE SERVEIS POSTALS</t>
  </si>
  <si>
    <t>A83052407</t>
  </si>
  <si>
    <t>SOCIEDAD ESTATAL DE CORREOS Y TELEGRAFOS</t>
  </si>
  <si>
    <t>C.SERVEIS DISSENY GRAFIC I IMPRESSIO. LOT 1</t>
  </si>
  <si>
    <t>C</t>
  </si>
  <si>
    <t>MINGUELL CARDENYES MARIA ALBA</t>
  </si>
  <si>
    <t>CONTRACTE LOT 1 DISSENY GRÀFIC CULTURA</t>
  </si>
  <si>
    <t>CONTRACTE SERVEIS PATRIMONI FESTIU</t>
  </si>
  <si>
    <t>G25394446</t>
  </si>
  <si>
    <t>LA FALLERA GEGANTERA</t>
  </si>
  <si>
    <t xml:space="preserve">LOT 1_CTE SERVEIS SONORITZACIÓ I IL·LUMINACIÓ </t>
  </si>
  <si>
    <t>CTE PRIVAT CAVALCADA DE REIS EXP.2022/6623</t>
  </si>
  <si>
    <t>ADJUDICAR CTE SERVEIS SALVAMENT I SOCORRISME</t>
  </si>
  <si>
    <t>B63879365</t>
  </si>
  <si>
    <t>AQUASOS SERVEIS INTEGRALS SL</t>
  </si>
  <si>
    <t xml:space="preserve">MANTENIMENT ESTANDS, EQUIPAMENT I MOBILIARI FIRES </t>
  </si>
  <si>
    <t>B25828005</t>
  </si>
  <si>
    <t>EXPOSICIONES Y ACTOS SL</t>
  </si>
  <si>
    <t>EXPOSCIONES Y ACTOS SL</t>
  </si>
  <si>
    <t xml:space="preserve">LOT 5_CTE SERVEIS SONORITZACIÓ I IL·LUMINACIÓ </t>
  </si>
  <si>
    <t>ADHESIO ACORD MARC FOTOCOPIADORES - LLOGUER (2/2)</t>
  </si>
  <si>
    <t>ADHESIO ACORD MARC FOTOCOPIADORES - COPIES (2/2)</t>
  </si>
  <si>
    <t>5a PRORROGA BUS URBÀ EXP.2022/7173 fins 31/07/23</t>
  </si>
  <si>
    <t>A25000050</t>
  </si>
  <si>
    <t>SA ALSINA GRAELLS DE AUTO TRANSPORT</t>
  </si>
  <si>
    <t>SUBM. I INSTAL.LACIO PUNTS D'ACCES WIFI4EU</t>
  </si>
  <si>
    <t>B25474917</t>
  </si>
  <si>
    <t>E.TELECOM SEGRIA SLU</t>
  </si>
  <si>
    <t>A81069197</t>
  </si>
  <si>
    <t>KONICA MINOLTA BUSINESS SOLUTIONS SPAIN SA</t>
  </si>
  <si>
    <t xml:space="preserve">CONFECCIÓ VIDEOS ACTUALITAT TRRG I CESSIÓ ARXIU </t>
  </si>
  <si>
    <t>B25779505</t>
  </si>
  <si>
    <t>TARREGA AUDIOVISUALS SL</t>
  </si>
  <si>
    <t>CTE SERVEIS PREVENCIÓ RISCOS I REVISIONS MÈDIQUES</t>
  </si>
  <si>
    <t>Serveis de repartiment cartes a Tàrrega i conserge</t>
  </si>
  <si>
    <t>MANTENIM APLICACIONS INFORMÀTIQUES ABSIS_2020/892</t>
  </si>
  <si>
    <t>B59383596</t>
  </si>
  <si>
    <t>ABS INFORMATICA SL (ABSIS)</t>
  </si>
  <si>
    <t>Contracte d'accès i cessió d'ús espai SaviaClub</t>
  </si>
  <si>
    <t>Altres Treballs realitzats per altres empreses. Gestoria Associacions.</t>
  </si>
  <si>
    <t>LICITACIÓ GESTORIA GESTIÓ SUBVENCIONS</t>
  </si>
  <si>
    <t>B25506544</t>
  </si>
  <si>
    <t>PALOU CONSULTORS SLP</t>
  </si>
  <si>
    <t>Gestió piscina nucli agregat</t>
  </si>
  <si>
    <t>GESTIÓ PISCINA ALTET_2023</t>
  </si>
  <si>
    <t>M</t>
  </si>
  <si>
    <t>LOPEZ OLMEDO MARIA ANTONIA</t>
  </si>
  <si>
    <t>INDEMNITZ PERDUES SUSPENSIÓ CONTRACTE COVID</t>
  </si>
  <si>
    <t>A28385458</t>
  </si>
  <si>
    <t>ESTACIONAMIENTOS Y SERVICIOS SA</t>
  </si>
  <si>
    <t>OFICINA</t>
  </si>
  <si>
    <t>Etiquetas de fila</t>
  </si>
  <si>
    <t>PRESSUPOST D'INGRESSOS</t>
  </si>
  <si>
    <t>PRESSUPOST DE DESPESES</t>
  </si>
  <si>
    <t>ANNEX D'INVERSIONS</t>
  </si>
  <si>
    <t>RATI DEL DEUTE VIU</t>
  </si>
  <si>
    <t>FINANCES I TRANSPARÈNCIA</t>
  </si>
  <si>
    <t>03</t>
  </si>
  <si>
    <t xml:space="preserve">ALCALDIA </t>
  </si>
  <si>
    <t>01</t>
  </si>
  <si>
    <t>GOVERNACIÓ, PROMOCIÓ ECON I TURISME</t>
  </si>
  <si>
    <t>02</t>
  </si>
  <si>
    <t>SERVEIS MUNICIPALS, MOBILITAT I MEDI AMBIENT</t>
  </si>
  <si>
    <t>04</t>
  </si>
  <si>
    <t>URBANISME</t>
  </si>
  <si>
    <t>ACCIÓ SOCIAL D'INTERVENCIÓ I HABITATGE</t>
  </si>
  <si>
    <t>07</t>
  </si>
  <si>
    <t>CIUTADANIA, EDUCACIÓ I TREBALL</t>
  </si>
  <si>
    <t>06</t>
  </si>
  <si>
    <t>ACCIÓ SOCIAL ASSOCIATIVA, IGUALTAT I SALUT</t>
  </si>
  <si>
    <t>08</t>
  </si>
  <si>
    <t>CULTURA, PARTICIPACIÓ I POBLES</t>
  </si>
  <si>
    <t>05</t>
  </si>
  <si>
    <t>ESPORTS</t>
  </si>
  <si>
    <t>09</t>
  </si>
  <si>
    <t>Orgànica</t>
  </si>
  <si>
    <t>Orgànica descrip</t>
  </si>
  <si>
    <t>332106290000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</si>
</sst>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  <numFmt numFmtId="166" formatCode="???????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333333"/>
      <name val="Verdana"/>
      <family val="2"/>
    </font>
    <font>
      <sz val="11"/>
      <color rgb="FF000000"/>
      <name val="Verdana"/>
      <family val="2"/>
    </font>
    <font>
      <b/>
      <u/>
      <sz val="11"/>
      <color rgb="FF000000"/>
      <name val="Calibri"/>
      <family val="2"/>
    </font>
    <font>
      <b/>
      <sz val="11"/>
      <color rgb="FF333333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8"/>
      <color indexed="8"/>
      <name val="Arial"/>
      <family val="2"/>
    </font>
    <font>
      <b/>
      <sz val="15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FE7DE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0B0C0"/>
      </left>
      <right style="thin">
        <color rgb="FFA0B0C0"/>
      </right>
      <top style="thin">
        <color rgb="FFA0B0C0"/>
      </top>
      <bottom style="thin">
        <color rgb="FFA0B0C0"/>
      </bottom>
      <diagonal/>
    </border>
    <border>
      <left/>
      <right style="thin">
        <color rgb="FFA0B0C0"/>
      </right>
      <top style="thin">
        <color rgb="FFA0B0C0"/>
      </top>
      <bottom style="thin">
        <color rgb="FFA0B0C0"/>
      </bottom>
      <diagonal/>
    </border>
    <border>
      <left style="thin">
        <color rgb="FFA0B0C0"/>
      </left>
      <right style="thin">
        <color rgb="FFA0B0C0"/>
      </right>
      <top/>
      <bottom style="thin">
        <color rgb="FFA0B0C0"/>
      </bottom>
      <diagonal/>
    </border>
    <border>
      <left/>
      <right style="thin">
        <color rgb="FFA0B0C0"/>
      </right>
      <top/>
      <bottom style="thin">
        <color rgb="FFA0B0C0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/>
    <xf numFmtId="0" fontId="3" fillId="0" borderId="1" xfId="0" applyFont="1" applyBorder="1"/>
    <xf numFmtId="43" fontId="4" fillId="4" borderId="0" xfId="0" applyNumberFormat="1" applyFont="1" applyFill="1"/>
    <xf numFmtId="164" fontId="4" fillId="4" borderId="0" xfId="0" applyNumberFormat="1" applyFont="1" applyFill="1"/>
    <xf numFmtId="0" fontId="4" fillId="4" borderId="3" xfId="0" applyFont="1" applyFill="1" applyBorder="1"/>
    <xf numFmtId="0" fontId="6" fillId="5" borderId="7" xfId="0" applyFont="1" applyFill="1" applyBorder="1" applyAlignment="1">
      <alignment wrapText="1"/>
    </xf>
    <xf numFmtId="0" fontId="6" fillId="5" borderId="8" xfId="0" applyFont="1" applyFill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8" fillId="0" borderId="0" xfId="0" applyFont="1"/>
    <xf numFmtId="0" fontId="5" fillId="0" borderId="0" xfId="2" applyFill="1" applyBorder="1" applyAlignment="1"/>
    <xf numFmtId="0" fontId="9" fillId="5" borderId="7" xfId="0" applyFont="1" applyFill="1" applyBorder="1" applyAlignment="1">
      <alignment wrapText="1"/>
    </xf>
    <xf numFmtId="0" fontId="9" fillId="5" borderId="8" xfId="0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165" fontId="0" fillId="6" borderId="3" xfId="0" applyNumberFormat="1" applyFill="1" applyBorder="1" applyProtection="1">
      <protection locked="0"/>
    </xf>
    <xf numFmtId="0" fontId="4" fillId="0" borderId="11" xfId="0" applyFont="1" applyBorder="1"/>
    <xf numFmtId="0" fontId="2" fillId="2" borderId="5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vertical="top"/>
    </xf>
    <xf numFmtId="0" fontId="2" fillId="0" borderId="3" xfId="0" applyFont="1" applyBorder="1"/>
    <xf numFmtId="0" fontId="2" fillId="2" borderId="2" xfId="0" applyFont="1" applyFill="1" applyBorder="1" applyAlignment="1">
      <alignment wrapText="1"/>
    </xf>
    <xf numFmtId="0" fontId="3" fillId="7" borderId="1" xfId="0" applyFont="1" applyFill="1" applyBorder="1"/>
    <xf numFmtId="0" fontId="2" fillId="3" borderId="5" xfId="0" applyFont="1" applyFill="1" applyBorder="1" applyAlignment="1">
      <alignment horizontal="left" vertical="top"/>
    </xf>
    <xf numFmtId="0" fontId="3" fillId="0" borderId="3" xfId="0" applyFont="1" applyBorder="1"/>
    <xf numFmtId="0" fontId="0" fillId="0" borderId="1" xfId="0" applyBorder="1"/>
    <xf numFmtId="165" fontId="0" fillId="6" borderId="1" xfId="0" applyNumberFormat="1" applyFill="1" applyBorder="1" applyProtection="1">
      <protection locked="0"/>
    </xf>
    <xf numFmtId="0" fontId="11" fillId="7" borderId="1" xfId="0" applyFont="1" applyFill="1" applyBorder="1" applyAlignment="1">
      <alignment wrapText="1"/>
    </xf>
    <xf numFmtId="165" fontId="0" fillId="6" borderId="5" xfId="0" applyNumberFormat="1" applyFill="1" applyBorder="1" applyProtection="1">
      <protection locked="0"/>
    </xf>
    <xf numFmtId="0" fontId="3" fillId="7" borderId="1" xfId="0" applyFont="1" applyFill="1" applyBorder="1" applyAlignment="1">
      <alignment wrapText="1"/>
    </xf>
    <xf numFmtId="164" fontId="0" fillId="0" borderId="0" xfId="0" applyNumberFormat="1"/>
    <xf numFmtId="0" fontId="14" fillId="0" borderId="15" xfId="0" applyFont="1" applyBorder="1"/>
    <xf numFmtId="0" fontId="14" fillId="0" borderId="16" xfId="0" applyFont="1" applyBorder="1"/>
    <xf numFmtId="10" fontId="14" fillId="0" borderId="16" xfId="0" applyNumberFormat="1" applyFont="1" applyBorder="1"/>
    <xf numFmtId="164" fontId="14" fillId="0" borderId="15" xfId="0" applyNumberFormat="1" applyFont="1" applyBorder="1"/>
    <xf numFmtId="0" fontId="2" fillId="0" borderId="1" xfId="0" applyFont="1" applyBorder="1" applyAlignment="1">
      <alignment horizontal="left" vertical="top"/>
    </xf>
    <xf numFmtId="0" fontId="2" fillId="2" borderId="14" xfId="0" applyFont="1" applyFill="1" applyBorder="1" applyAlignment="1">
      <alignment wrapText="1"/>
    </xf>
    <xf numFmtId="0" fontId="2" fillId="3" borderId="18" xfId="0" applyFont="1" applyFill="1" applyBorder="1" applyAlignment="1">
      <alignment horizontal="left" vertical="top"/>
    </xf>
    <xf numFmtId="164" fontId="0" fillId="0" borderId="1" xfId="0" applyNumberFormat="1" applyBorder="1"/>
    <xf numFmtId="9" fontId="0" fillId="0" borderId="1" xfId="0" applyNumberFormat="1" applyBorder="1"/>
    <xf numFmtId="0" fontId="14" fillId="8" borderId="19" xfId="0" applyFont="1" applyFill="1" applyBorder="1" applyAlignment="1">
      <alignment wrapText="1"/>
    </xf>
    <xf numFmtId="164" fontId="14" fillId="8" borderId="19" xfId="0" applyNumberFormat="1" applyFont="1" applyFill="1" applyBorder="1" applyAlignment="1">
      <alignment wrapText="1"/>
    </xf>
    <xf numFmtId="0" fontId="14" fillId="8" borderId="20" xfId="0" applyFont="1" applyFill="1" applyBorder="1" applyAlignment="1">
      <alignment wrapText="1"/>
    </xf>
    <xf numFmtId="164" fontId="14" fillId="9" borderId="15" xfId="0" applyNumberFormat="1" applyFont="1" applyFill="1" applyBorder="1"/>
    <xf numFmtId="164" fontId="14" fillId="10" borderId="15" xfId="0" applyNumberFormat="1" applyFont="1" applyFill="1" applyBorder="1"/>
    <xf numFmtId="4" fontId="14" fillId="9" borderId="16" xfId="0" applyNumberFormat="1" applyFont="1" applyFill="1" applyBorder="1"/>
    <xf numFmtId="0" fontId="3" fillId="0" borderId="0" xfId="0" applyFont="1"/>
    <xf numFmtId="165" fontId="0" fillId="0" borderId="0" xfId="0" applyNumberFormat="1" applyProtection="1">
      <protection locked="0"/>
    </xf>
    <xf numFmtId="164" fontId="0" fillId="0" borderId="1" xfId="0" applyNumberFormat="1" applyBorder="1" applyAlignment="1">
      <alignment vertical="center"/>
    </xf>
    <xf numFmtId="0" fontId="3" fillId="0" borderId="5" xfId="0" applyFont="1" applyBorder="1"/>
    <xf numFmtId="0" fontId="2" fillId="0" borderId="18" xfId="0" applyFont="1" applyBorder="1" applyAlignment="1">
      <alignment horizontal="left" vertical="top"/>
    </xf>
    <xf numFmtId="165" fontId="0" fillId="0" borderId="0" xfId="0" applyNumberFormat="1"/>
    <xf numFmtId="0" fontId="0" fillId="0" borderId="0" xfId="0" pivotButton="1"/>
    <xf numFmtId="4" fontId="0" fillId="0" borderId="0" xfId="0" applyNumberFormat="1"/>
    <xf numFmtId="0" fontId="0" fillId="0" borderId="5" xfId="0" applyBorder="1"/>
    <xf numFmtId="0" fontId="0" fillId="0" borderId="0" xfId="0" applyAlignment="1">
      <alignment horizontal="left"/>
    </xf>
    <xf numFmtId="165" fontId="0" fillId="9" borderId="3" xfId="0" applyNumberFormat="1" applyFill="1" applyBorder="1" applyProtection="1">
      <protection locked="0"/>
    </xf>
    <xf numFmtId="0" fontId="15" fillId="7" borderId="18" xfId="0" applyFont="1" applyFill="1" applyBorder="1"/>
    <xf numFmtId="0" fontId="3" fillId="0" borderId="18" xfId="0" applyFont="1" applyBorder="1"/>
    <xf numFmtId="0" fontId="15" fillId="7" borderId="1" xfId="0" applyFont="1" applyFill="1" applyBorder="1"/>
    <xf numFmtId="0" fontId="15" fillId="7" borderId="1" xfId="0" applyFont="1" applyFill="1" applyBorder="1" applyAlignment="1">
      <alignment horizontal="left"/>
    </xf>
    <xf numFmtId="164" fontId="0" fillId="0" borderId="5" xfId="0" applyNumberFormat="1" applyBorder="1"/>
    <xf numFmtId="9" fontId="0" fillId="0" borderId="5" xfId="0" applyNumberFormat="1" applyBorder="1"/>
    <xf numFmtId="49" fontId="2" fillId="3" borderId="1" xfId="0" applyNumberFormat="1" applyFont="1" applyFill="1" applyBorder="1" applyAlignment="1">
      <alignment horizontal="left" vertical="top"/>
    </xf>
    <xf numFmtId="0" fontId="15" fillId="7" borderId="21" xfId="0" applyFont="1" applyFill="1" applyBorder="1"/>
    <xf numFmtId="0" fontId="2" fillId="3" borderId="21" xfId="0" applyFont="1" applyFill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2" borderId="13" xfId="0" applyFont="1" applyFill="1" applyBorder="1" applyAlignment="1">
      <alignment horizontal="left" wrapText="1"/>
    </xf>
    <xf numFmtId="49" fontId="2" fillId="3" borderId="12" xfId="0" applyNumberFormat="1" applyFont="1" applyFill="1" applyBorder="1" applyAlignment="1">
      <alignment horizontal="left" vertical="top"/>
    </xf>
    <xf numFmtId="0" fontId="4" fillId="0" borderId="0" xfId="0" applyFont="1"/>
    <xf numFmtId="4" fontId="4" fillId="0" borderId="0" xfId="0" applyNumberFormat="1" applyFont="1"/>
    <xf numFmtId="0" fontId="16" fillId="2" borderId="5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7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4" fontId="18" fillId="0" borderId="23" xfId="0" applyNumberFormat="1" applyFont="1" applyBorder="1" applyAlignment="1">
      <alignment horizontal="right" vertical="center"/>
    </xf>
    <xf numFmtId="0" fontId="18" fillId="0" borderId="23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4" fontId="17" fillId="0" borderId="23" xfId="0" applyNumberFormat="1" applyFont="1" applyBorder="1" applyAlignment="1">
      <alignment horizontal="right" vertical="center"/>
    </xf>
    <xf numFmtId="0" fontId="17" fillId="0" borderId="22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10" fontId="0" fillId="0" borderId="0" xfId="3" applyNumberFormat="1" applyFont="1"/>
    <xf numFmtId="0" fontId="2" fillId="0" borderId="0" xfId="0" applyFont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166" fontId="19" fillId="0" borderId="0" xfId="1" applyNumberFormat="1" applyFont="1" applyAlignment="1">
      <alignment horizontal="left" vertical="top"/>
    </xf>
    <xf numFmtId="43" fontId="19" fillId="0" borderId="0" xfId="1" applyFont="1" applyAlignment="1">
      <alignment horizontal="left" vertical="top"/>
    </xf>
    <xf numFmtId="43" fontId="0" fillId="0" borderId="0" xfId="1" applyFont="1"/>
    <xf numFmtId="0" fontId="2" fillId="2" borderId="1" xfId="0" applyFont="1" applyFill="1" applyBorder="1" applyAlignment="1">
      <alignment horizontal="right" wrapText="1"/>
    </xf>
    <xf numFmtId="14" fontId="2" fillId="3" borderId="1" xfId="0" applyNumberFormat="1" applyFont="1" applyFill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/>
    </xf>
    <xf numFmtId="165" fontId="2" fillId="0" borderId="0" xfId="1" applyNumberFormat="1" applyFont="1" applyFill="1" applyBorder="1" applyAlignment="1" applyProtection="1">
      <alignment horizontal="right" vertical="top"/>
      <protection locked="0"/>
    </xf>
    <xf numFmtId="0" fontId="2" fillId="0" borderId="1" xfId="0" applyFont="1" applyBorder="1" applyAlignment="1">
      <alignment wrapText="1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5" xfId="0" applyFont="1" applyBorder="1" applyAlignment="1">
      <alignment wrapText="1"/>
    </xf>
    <xf numFmtId="0" fontId="15" fillId="0" borderId="1" xfId="0" applyFont="1" applyBorder="1"/>
    <xf numFmtId="0" fontId="11" fillId="0" borderId="1" xfId="0" applyFont="1" applyBorder="1"/>
    <xf numFmtId="0" fontId="15" fillId="0" borderId="5" xfId="0" applyFont="1" applyBorder="1"/>
    <xf numFmtId="0" fontId="2" fillId="0" borderId="6" xfId="0" applyFont="1" applyBorder="1" applyAlignment="1">
      <alignment horizontal="left" vertical="top"/>
    </xf>
    <xf numFmtId="0" fontId="20" fillId="0" borderId="0" xfId="0" applyFont="1"/>
    <xf numFmtId="0" fontId="4" fillId="0" borderId="3" xfId="0" applyFont="1" applyBorder="1"/>
    <xf numFmtId="4" fontId="4" fillId="0" borderId="3" xfId="0" applyNumberFormat="1" applyFont="1" applyBorder="1"/>
    <xf numFmtId="0" fontId="0" fillId="0" borderId="3" xfId="0" applyBorder="1"/>
    <xf numFmtId="4" fontId="0" fillId="0" borderId="3" xfId="0" applyNumberFormat="1" applyBorder="1"/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 wrapText="1"/>
    </xf>
    <xf numFmtId="4" fontId="2" fillId="0" borderId="3" xfId="0" applyNumberFormat="1" applyFon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16" fillId="0" borderId="3" xfId="0" applyNumberFormat="1" applyFont="1" applyBorder="1" applyAlignment="1">
      <alignment horizontal="right" vertical="center"/>
    </xf>
    <xf numFmtId="10" fontId="14" fillId="11" borderId="23" xfId="0" applyNumberFormat="1" applyFont="1" applyFill="1" applyBorder="1" applyAlignment="1">
      <alignment horizontal="right" vertical="center"/>
    </xf>
    <xf numFmtId="0" fontId="14" fillId="11" borderId="22" xfId="0" applyFont="1" applyFill="1" applyBorder="1" applyAlignment="1">
      <alignment horizontal="left" vertical="center" wrapText="1"/>
    </xf>
    <xf numFmtId="0" fontId="3" fillId="12" borderId="15" xfId="0" applyFont="1" applyFill="1" applyBorder="1" applyAlignment="1">
      <alignment horizontal="left" vertical="center" wrapText="1"/>
    </xf>
    <xf numFmtId="4" fontId="3" fillId="12" borderId="16" xfId="0" applyNumberFormat="1" applyFont="1" applyFill="1" applyBorder="1" applyAlignment="1">
      <alignment horizontal="right" vertical="center"/>
    </xf>
    <xf numFmtId="0" fontId="3" fillId="12" borderId="22" xfId="0" applyFont="1" applyFill="1" applyBorder="1" applyAlignment="1">
      <alignment horizontal="left" vertical="center" wrapText="1"/>
    </xf>
    <xf numFmtId="4" fontId="3" fillId="12" borderId="23" xfId="0" applyNumberFormat="1" applyFont="1" applyFill="1" applyBorder="1" applyAlignment="1">
      <alignment horizontal="right" vertical="center"/>
    </xf>
    <xf numFmtId="0" fontId="3" fillId="12" borderId="23" xfId="0" applyFont="1" applyFill="1" applyBorder="1" applyAlignment="1">
      <alignment horizontal="right" vertical="center"/>
    </xf>
    <xf numFmtId="0" fontId="17" fillId="12" borderId="22" xfId="0" applyFont="1" applyFill="1" applyBorder="1" applyAlignment="1">
      <alignment vertical="center"/>
    </xf>
    <xf numFmtId="4" fontId="17" fillId="12" borderId="23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wrapText="1"/>
    </xf>
    <xf numFmtId="4" fontId="14" fillId="9" borderId="17" xfId="0" applyNumberFormat="1" applyFont="1" applyFill="1" applyBorder="1"/>
    <xf numFmtId="0" fontId="14" fillId="9" borderId="17" xfId="0" applyFont="1" applyFill="1" applyBorder="1"/>
  </cellXfs>
  <cellStyles count="4">
    <cellStyle name="Coma" xfId="1" builtinId="3"/>
    <cellStyle name="Hyperlink" xfId="2" xr:uid="{FF18443C-E8CD-4521-8EAB-D76882F9C52E}"/>
    <cellStyle name="Normal" xfId="0" builtinId="0"/>
    <cellStyle name="Percentatge" xfId="3" builtinId="5"/>
  </cellStyles>
  <dxfs count="4">
    <dxf>
      <numFmt numFmtId="4" formatCode="#,##0.00"/>
    </dxf>
    <dxf>
      <numFmt numFmtId="4" formatCode="#,##0.00"/>
    </dxf>
    <dxf>
      <numFmt numFmtId="4" formatCode="#,##0.0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Mostra 1" id="{0D20038C-531B-403F-9C32-FF6CFB3DB678}">
    <nsvFilter filterId="{00000000-0009-0000-0000-000000000000}" ref="A2:G181" tableId="0">
      <columnFilter colId="1">
        <filter colId="1">
          <x:filters>
            <x:filter val="Governació"/>
          </x:filters>
        </filter>
      </columnFilter>
    </nsvFilter>
  </namedSheetView>
  <namedSheetView name="Ver1" id="{250BD399-3233-44BF-A439-A90714D0CDB6}">
    <nsvFilter filterId="{00000000-0009-0000-0000-000000000000}" ref="A2:G181" tableId="0">
      <columnFilter colId="0">
        <filter colId="0">
          <x:filters>
            <x:filter val="Centre Obert"/>
          </x:filters>
        </filter>
      </columnFilter>
    </nsvFilter>
  </namedSheetView>
  <namedSheetView name="Vista 1" id="{A12CA845-2C03-4332-BC4D-ECE77F4783FB}">
    <nsvFilter filterId="{00000000-0009-0000-0000-000000000000}" ref="A2:G181" tableId="0">
      <columnFilter colId="1">
        <filter colId="1">
          <x:filters>
            <x:filter val="Urbanisme"/>
          </x:filters>
        </filter>
      </columnFilter>
    </nsvFilter>
  </namedSheetView>
  <namedSheetView name="Vista 2" id="{1274A012-117B-4F2D-AAE4-A5AFF59E0EA7}">
    <nsvFilter filterId="{00000000-0009-0000-0000-000000000000}" ref="A2:G181" tableId="0">
      <columnFilter colId="1">
        <filter colId="1">
          <x:filters>
            <x:filter val="Acció Social"/>
          </x:filters>
        </filter>
      </columnFilter>
    </nsvFilter>
  </namedSheetView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Mostra 1" id="{AA46E587-59DA-47BC-B551-C89706A33DA3}"/>
  <namedSheetView name="Mostra 2" id="{078D6D67-AB17-45FC-8AC2-6DED9E4AABF9}"/>
  <namedSheetView name="Mostra 3" id="{90EFCCD0-A7A3-4BB9-BE0A-CCA6782C81AC}"/>
  <namedSheetView name="Mostra 4" id="{9144F848-C721-4761-A86F-7C6C7B39499D}"/>
  <namedSheetView name="Mostra 5" id="{9CAEF9AC-E9A6-4F23-87C9-2FEFADA37AD7}"/>
  <namedSheetView name="Mostra 6" id="{B1BDBE28-DD1B-4326-B488-293949F047CE}"/>
  <namedSheetView name="Vista 1" id="{AC0673B2-9063-462D-8AF6-F8B4DA168EEC}"/>
  <namedSheetView name="Vista 2" id="{AB63DD30-9D21-49BC-AC7A-0E03D5A3B4EF}"/>
  <namedSheetView name="Vista 3" id="{524FA3F4-4116-4AA7-9276-06AE2CA3AB35}"/>
  <namedSheetView name="Vista 4" id="{C1CE99A6-D998-4BC9-B104-F4D3E3813739}"/>
</namedSheetView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mmaculada Balagué Brichs" refreshedDate="44868.525911226854" createdVersion="8" refreshedVersion="8" minRefreshableVersion="3" recordCount="176" xr:uid="{A13D6B82-C81C-4633-9823-603EFB45AF38}">
  <cacheSource type="worksheet">
    <worksheetSource ref="A2:G178" sheet="INGRESSOS"/>
  </cacheSource>
  <cacheFields count="7">
    <cacheField name="OFICINA ORIGINAL" numFmtId="0">
      <sharedItems/>
    </cacheField>
    <cacheField name="OFICINA" numFmtId="0">
      <sharedItems/>
    </cacheField>
    <cacheField name="Econ." numFmtId="0">
      <sharedItems containsSemiMixedTypes="0" containsString="0" containsNumber="1" containsInteger="1" minValue="1120001" maxValue="9130011"/>
    </cacheField>
    <cacheField name="Econ SICALWIN" numFmtId="0">
      <sharedItems containsMixedTypes="1" containsNumber="1" containsInteger="1" minValue="11200" maxValue="79707"/>
    </cacheField>
    <cacheField name="EC" numFmtId="0">
      <sharedItems containsMixedTypes="1" containsNumber="1" containsInteger="1" minValue="3" maxValue="7" count="10">
        <s v="1"/>
        <s v="2"/>
        <s v="3"/>
        <s v="4"/>
        <s v="5"/>
        <s v="7"/>
        <s v="9"/>
        <n v="3" u="1"/>
        <n v="7" u="1"/>
        <n v="4" u="1"/>
      </sharedItems>
    </cacheField>
    <cacheField name="Descripció" numFmtId="0">
      <sharedItems/>
    </cacheField>
    <cacheField name="PRESS 2023" numFmtId="165">
      <sharedItems containsSemiMixedTypes="0" containsString="0" containsNumber="1" minValue="0" maxValue="54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mmaculada Balagué Brichs" refreshedDate="44868.526118287038" createdVersion="8" refreshedVersion="8" minRefreshableVersion="3" recordCount="1556" xr:uid="{6CBA2A98-4971-40D4-872F-B720F2DC8E71}">
  <cacheSource type="worksheet">
    <worksheetSource ref="A2:K1527" sheet="DESPESES"/>
  </cacheSource>
  <cacheFields count="9">
    <cacheField name="OFICINA ORIGINAL" numFmtId="0">
      <sharedItems/>
    </cacheField>
    <cacheField name="OFICINA" numFmtId="0">
      <sharedItems/>
    </cacheField>
    <cacheField name="Prog." numFmtId="0">
      <sharedItems containsMixedTypes="1" containsNumber="1" containsInteger="1" minValue="13200" maxValue="93100"/>
    </cacheField>
    <cacheField name="Progr" numFmtId="0">
      <sharedItems/>
    </cacheField>
    <cacheField name="Econ." numFmtId="0">
      <sharedItems containsSemiMixedTypes="0" containsString="0" containsNumber="1" containsInteger="1" minValue="500" maxValue="9136801" count="410">
        <n v="3100001"/>
        <n v="3100002"/>
        <n v="3100004"/>
        <n v="3100009"/>
        <n v="3100010"/>
        <n v="3100012"/>
        <n v="3100013"/>
        <n v="3103701"/>
        <n v="3105101"/>
        <n v="3105901"/>
        <n v="3106201"/>
        <n v="3110001"/>
        <n v="9130009"/>
        <n v="9130012"/>
        <n v="9130013"/>
        <n v="9130001"/>
        <n v="9130002"/>
        <n v="9130004"/>
        <n v="9130010"/>
        <n v="9130011"/>
        <n v="9136101"/>
        <n v="9136401"/>
        <n v="9136801"/>
        <n v="1200301"/>
        <n v="1200401"/>
        <n v="1200601"/>
        <n v="1210001"/>
        <n v="1210101"/>
        <n v="1300001"/>
        <n v="1300002"/>
        <n v="1300101"/>
        <n v="1300201"/>
        <n v="1300202"/>
        <n v="1310001"/>
        <n v="1310002"/>
        <n v="1310003"/>
        <n v="1310004"/>
        <n v="1500001"/>
        <n v="1500002"/>
        <n v="1510001"/>
        <n v="1510002"/>
        <n v="1600001"/>
        <n v="1620001"/>
        <n v="2040001"/>
        <n v="2060001"/>
        <n v="2080001"/>
        <n v="2100001"/>
        <n v="2120000"/>
        <n v="2130001"/>
        <n v="2140001"/>
        <n v="2150001"/>
        <n v="2160001"/>
        <n v="2160002"/>
        <n v="2160003"/>
        <n v="6360000"/>
        <n v="2200001"/>
        <n v="2200010"/>
        <n v="2210001"/>
        <n v="2210101"/>
        <n v="2210301"/>
        <n v="2210302"/>
        <n v="2210401"/>
        <n v="2210501"/>
        <n v="2211001"/>
        <n v="2219901"/>
        <n v="2220001"/>
        <n v="2240001"/>
        <n v="2260101"/>
        <n v="2270401"/>
        <n v="2279900"/>
        <n v="2279922"/>
        <n v="2279940"/>
        <n v="2279951"/>
        <n v="2302000"/>
        <n v="2312000"/>
        <n v="6230001"/>
        <n v="6240001"/>
        <n v="6350001"/>
        <n v="6410001"/>
        <n v="1200001"/>
        <n v="2219905"/>
        <n v="2250000"/>
        <n v="2260300"/>
        <n v="2270200"/>
        <n v="2270600"/>
        <n v="2270610"/>
        <n v="2279906"/>
        <n v="2279924"/>
        <n v="6090000"/>
        <n v="6090002"/>
        <n v="6190058"/>
        <n v="6210000"/>
        <n v="6320013"/>
        <n v="6320014"/>
        <n v="2020001"/>
        <n v="2100003"/>
        <n v="2210102"/>
        <n v="2211101"/>
        <n v="2269900"/>
        <n v="6190039"/>
        <n v="6190059"/>
        <n v="6230000"/>
        <n v="6230002"/>
        <n v="6250000"/>
        <n v="6340000"/>
        <n v="2250001"/>
        <n v="6500004"/>
        <n v="2279901"/>
        <n v="2500101"/>
        <n v="2500301"/>
        <n v="2600001"/>
        <n v="4800055"/>
        <n v="2030001"/>
        <n v="1500003"/>
        <n v="2090001"/>
        <n v="6190053"/>
        <n v="6190057"/>
        <n v="2100002"/>
        <n v="2210002"/>
        <n v="2211301"/>
        <n v="6190060"/>
        <n v="7800002"/>
        <n v="4800139"/>
        <n v="4800161"/>
        <n v="4800180"/>
        <n v="4800187"/>
        <n v="6190038"/>
        <n v="2210003"/>
        <n v="2210201"/>
        <n v="2269918"/>
        <n v="2269919"/>
        <n v="2269923"/>
        <n v="2269924"/>
        <n v="2279949"/>
        <n v="4650001"/>
        <n v="4800006"/>
        <n v="4800054"/>
        <n v="4800087"/>
        <n v="4800128"/>
        <n v="4800137"/>
        <n v="4800159"/>
        <n v="4800181"/>
        <n v="7800016"/>
        <n v="6330000"/>
        <n v="6350000"/>
        <n v="2269926"/>
        <n v="2269930"/>
        <n v="2269931"/>
        <n v="4800183"/>
        <n v="4800002"/>
        <n v="4800005"/>
        <n v="2000001"/>
        <n v="2260201"/>
        <n v="2279926"/>
        <n v="2269914"/>
        <n v="2279956"/>
        <n v="2279960"/>
        <n v="4800011"/>
        <n v="4800027"/>
        <n v="4800030"/>
        <n v="4800077"/>
        <n v="4800088"/>
        <n v="4670001"/>
        <n v="4800068"/>
        <n v="4800073"/>
        <n v="4800076"/>
        <n v="2600002"/>
        <n v="6320021"/>
        <n v="2200002"/>
        <n v="2210502"/>
        <n v="2270001"/>
        <n v="4800090"/>
        <n v="2130002"/>
        <n v="2190001"/>
        <n v="2220101"/>
        <n v="2220301"/>
        <n v="2269929"/>
        <n v="6330006"/>
        <n v="6330009"/>
        <n v="2269901"/>
        <n v="2269902"/>
        <n v="2269903"/>
        <n v="2269916"/>
        <n v="2279907"/>
        <n v="2279947"/>
        <n v="4800070"/>
        <n v="4800115"/>
        <n v="4800121"/>
        <n v="4800147"/>
        <n v="4800149"/>
        <n v="4800150"/>
        <n v="4800174"/>
        <n v="4800177"/>
        <n v="4800178"/>
        <n v="4800185"/>
        <n v="2269904"/>
        <n v="2269906"/>
        <n v="2269938"/>
        <n v="4800007"/>
        <n v="4800028"/>
        <n v="4800170"/>
        <n v="4800190"/>
        <n v="2269909"/>
        <n v="2269917"/>
        <n v="2269920"/>
        <n v="2269927"/>
        <n v="2279927"/>
        <n v="2279957"/>
        <n v="2279967"/>
        <n v="2400000"/>
        <n v="4800023"/>
        <n v="4800127"/>
        <n v="4800153"/>
        <n v="4800158"/>
        <n v="2020002"/>
        <n v="2230001"/>
        <n v="2260900"/>
        <n v="2260901"/>
        <n v="2260904"/>
        <n v="2260907"/>
        <n v="2260910"/>
        <n v="2260911"/>
        <n v="2260912"/>
        <n v="2269908"/>
        <n v="2269921"/>
        <n v="2269928"/>
        <n v="2269936"/>
        <n v="2269941"/>
        <n v="2279928"/>
        <n v="2279929"/>
        <n v="2279948"/>
        <n v="6220009"/>
        <n v="2090002"/>
        <n v="2200101"/>
        <n v="6250001"/>
        <n v="6330005"/>
        <n v="2270101"/>
        <n v="2260601"/>
        <n v="2260902"/>
        <n v="2279931"/>
        <n v="2279936"/>
        <n v="2279958"/>
        <n v="6320036"/>
        <n v="2250100"/>
        <n v="2260603"/>
        <n v="2260604"/>
        <n v="2270602"/>
        <n v="2270607"/>
        <n v="2400001"/>
        <n v="6330001"/>
        <n v="6890000"/>
        <n v="2260913"/>
        <n v="2279904"/>
        <n v="2279905"/>
        <n v="2279909"/>
        <n v="2279910"/>
        <n v="2279911"/>
        <n v="2279912"/>
        <n v="2279917"/>
        <n v="2279937"/>
        <n v="4800004"/>
        <n v="4800008"/>
        <n v="4800009"/>
        <n v="4800010"/>
        <n v="4800013"/>
        <n v="4800014"/>
        <n v="4800018"/>
        <n v="4800019"/>
        <n v="4800080"/>
        <n v="4800083"/>
        <n v="4800085"/>
        <n v="4800086"/>
        <n v="4800100"/>
        <n v="4800101"/>
        <n v="4800102"/>
        <n v="4800104"/>
        <n v="4800107"/>
        <n v="4800110"/>
        <n v="7800004"/>
        <n v="7800008"/>
        <n v="2279959"/>
        <n v="4490001"/>
        <n v="4490002"/>
        <n v="2260600"/>
        <n v="6190061"/>
        <n v="6320037"/>
        <n v="2260903"/>
        <n v="2260905"/>
        <n v="2260906"/>
        <n v="2260908"/>
        <n v="2260909"/>
        <n v="2210601"/>
        <n v="4800003"/>
        <n v="4800036"/>
        <n v="4800038"/>
        <n v="4800039"/>
        <n v="4800041"/>
        <n v="4800042"/>
        <n v="4800043"/>
        <n v="4800044"/>
        <n v="4800045"/>
        <n v="4800046"/>
        <n v="4800047"/>
        <n v="4800048"/>
        <n v="4800050"/>
        <n v="4800052"/>
        <n v="4800053"/>
        <n v="4800060"/>
        <n v="4800064"/>
        <n v="4800065"/>
        <n v="4800066"/>
        <n v="4800067"/>
        <n v="4800093"/>
        <n v="4800124"/>
        <n v="4800130"/>
        <n v="4800154"/>
        <n v="4800156"/>
        <n v="7800003"/>
        <n v="2120001"/>
        <n v="6320038"/>
        <n v="2219900"/>
        <n v="2270102"/>
        <n v="6230017"/>
        <n v="6320039"/>
        <n v="2210300"/>
        <n v="2060003"/>
        <n v="6320001"/>
        <n v="6320040"/>
        <n v="2279961"/>
        <n v="4800134"/>
        <n v="2269913"/>
        <n v="2269940"/>
        <n v="4790001"/>
        <n v="4800026"/>
        <n v="2269905"/>
        <n v="4800058"/>
        <n v="4800141"/>
        <n v="4800103"/>
        <n v="4670002"/>
        <n v="4720001"/>
        <n v="4800194"/>
        <n v="7610025"/>
        <n v="7610026"/>
        <n v="2279954"/>
        <n v="1000101"/>
        <n v="2260102"/>
        <n v="2269915"/>
        <n v="2300001"/>
        <n v="2300002"/>
        <n v="2310000"/>
        <n v="2330001"/>
        <n v="4800012"/>
        <n v="4800061"/>
        <n v="4800078"/>
        <n v="4800079"/>
        <n v="4800157"/>
        <n v="1620401"/>
        <n v="2279950"/>
        <n v="2240002"/>
        <n v="2240003"/>
        <n v="2260301"/>
        <n v="2260401"/>
        <n v="2270501"/>
        <n v="2270601"/>
        <n v="2279939"/>
        <n v="2279941"/>
        <n v="2279955"/>
        <n v="2279962"/>
        <n v="2279964"/>
        <n v="2330000"/>
        <n v="6320041"/>
        <n v="2269910"/>
        <n v="2279902"/>
        <n v="4800032"/>
        <n v="4800033"/>
        <n v="4800035"/>
        <n v="2219903"/>
        <n v="2269911"/>
        <n v="6190034"/>
        <n v="2279903"/>
        <n v="6190028"/>
        <n v="2269933"/>
        <n v="2269934"/>
        <n v="4800059"/>
        <n v="6190062"/>
        <n v="2269907"/>
        <n v="6220000"/>
        <n v="2269912"/>
        <n v="4680001"/>
        <n v="2269935"/>
        <n v="500"/>
        <n v="1200101"/>
        <n v="2250200"/>
        <n v="2270801"/>
        <n v="3520001"/>
        <n v="3590001"/>
        <n v="2100004" u="1"/>
        <n v="7800000" u="1"/>
        <n v="2270000" u="1"/>
        <n v="6260001" u="1"/>
        <n v="2230000" u="1"/>
        <n v="2270603" u="1"/>
        <n v="4800000" u="1"/>
        <n v="2210500" u="1"/>
        <n v="2150000" u="1"/>
        <n v="6190000" u="1"/>
        <n v="2260001" u="1"/>
        <n v="6320000" u="1"/>
        <n v="2260200" u="1"/>
        <n v="2120003" u="1"/>
      </sharedItems>
    </cacheField>
    <cacheField name="concatenar" numFmtId="0">
      <sharedItems/>
    </cacheField>
    <cacheField name="cap" numFmtId="0">
      <sharedItems count="8">
        <s v="3"/>
        <s v="9"/>
        <s v="1"/>
        <s v="2"/>
        <s v="6"/>
        <s v="4"/>
        <s v="7"/>
        <s v="5"/>
      </sharedItems>
    </cacheField>
    <cacheField name="Descripció" numFmtId="0">
      <sharedItems count="446">
        <s v="Interessos préstec refinançament Caixabank 2019"/>
        <s v="Interessos préstec 50.000 elements de transport Caixabank 2019"/>
        <s v="Interessos préstec 272.000 piscina coberta Caixabank 2020"/>
        <s v="Interessos prèstec RESIDENCIA TREPAT Caixabank 2021"/>
        <s v="Interessos prèstec 109.000 caldera/escombradora BSAB 2021"/>
        <s v="Interessos prèstec 214.000 Caixabank inversions 2022"/>
        <s v="Interessos prèstec inversions 2023"/>
        <s v="Interessos pòlissa de crèdit"/>
        <s v="BBVA Refinançament"/>
        <s v="Caja Madrid 2008"/>
        <s v="Caja Madrid 2009"/>
        <s v="Despeses Formalització"/>
        <s v="Amortització prèstec RESIDENCIA TREPAT Caixabank 2021"/>
        <s v="Amortització prèstec 214.000 Caixabank inversions 2022"/>
        <s v="Amortització prèstec inversions 2023"/>
        <s v="Amortització prestec refinançament Caixa Banc 2019"/>
        <s v="Amortització préstec 50.000 elements de transport Caixabank 2019"/>
        <s v="Amortització préstec 272.000 piscina coberta Caixabank 2020"/>
        <s v="Amortització prèstec 109.000 caldera/escombradora BSAB 2021"/>
        <s v="Amortització prèstec DA 108 1498033,79 BSAB 2021"/>
        <s v="Amortització BBVA refin 2010"/>
        <s v="Sous Grup C1"/>
        <s v="Sous Grup C2"/>
        <s v="Triennis Funcionaris "/>
        <s v="Complement Destí Personal Funcionari"/>
        <s v="Complement Específic Personal Funcionari"/>
        <s v="Retribucions Bàsiques Personal Laboral Fix"/>
        <s v="Triennis Personal Laboral Fix"/>
        <s v="Hores Extres Personal Laboral Fix"/>
        <s v="Complement Destí Personal Laboral Fix"/>
        <s v="Complement Específic Personal Laboral Fix"/>
        <s v="Retribucions Bàsiques Personal Laboral Temp"/>
        <s v="Triennis laboral temporal"/>
        <s v="Complement Destí Personal Laboral Temporal"/>
        <s v="Complement Específic Personal Laboral Temp"/>
        <s v="Productivitat Personal Funcionari"/>
        <s v="Productivitat Personal Laboral Fix"/>
        <s v="Gratificació Funcionaris Hores Extra"/>
        <s v="Hores Extres Personal Laboral Temporal"/>
        <s v="Seguretat Social"/>
        <s v="Formació i perfeccionament"/>
        <s v="Arrendament Mitjans de Transport"/>
        <s v="Arrendament equips informàtic"/>
        <s v="Arrendament càmeres personals agents"/>
        <s v="Manteniment Carrers, Jardins, Camins"/>
        <s v="Manteniment Edificis i Construccions"/>
        <s v="Manteniment maquinària, instal i utillatge"/>
        <s v="Manteniment Elements de Transport"/>
        <s v="Manteniment mobiliari"/>
        <s v="Manteniment Equips Informàtics"/>
        <s v="Compra de petit material informàtic"/>
        <s v="Manteniment emissores"/>
        <s v="Adquisició equips informàtic"/>
        <s v="Material d'oficina"/>
        <s v="Fotocòpies i impressions"/>
        <s v="Subministrament Energia Elèctrica"/>
        <s v="Subministrament aigua"/>
        <s v="Combustible i carburants"/>
        <s v="Combustible i carburants cotxes"/>
        <s v="Vestuari del Personal"/>
        <s v="Productes alimentaris"/>
        <s v="Productes de neteja i bany"/>
        <s v="Material Tècnic"/>
        <s v="Serveis de Telecomunicacions"/>
        <s v="Assegurances"/>
        <s v="Atencions protcol·làries i representatives"/>
        <s v="Custòdia i Dipòsits"/>
        <s v="Altres treballs realitzats per altres empreses i professionals"/>
        <s v="Consultoria per les càmeres protecció ciutat"/>
        <s v="Manteniment programari informàtic"/>
        <s v="Recollida d'animals"/>
        <s v="Dietes del personal no directiu"/>
        <s v="Locomoció del personal no directiu"/>
        <s v="Compra Armes"/>
        <s v="Compra vehicles (motos)"/>
        <s v="Compromisos intervencions via pública - càmeres ciutadania"/>
        <s v="Programari informàtic"/>
        <s v="Sous Grup A1"/>
        <s v="COVID Subministrament de productes"/>
        <s v="Tributs Estatals"/>
        <s v="Publicació en diaris oficials"/>
        <s v="Valoracions i Peritatges"/>
        <s v="Estudis i treballs tècnics"/>
        <s v="Plaques noms dels carrers"/>
        <s v="Inscripcions registre de la propietat"/>
        <s v="Arrenjament Avinguda de Cervera"/>
        <s v="Redacció de Projectes "/>
        <s v="Pavimentació i adequació d'elements urbans de diferents punts de Tàrrega"/>
        <s v="Conveni Endesa Sud-17 "/>
        <s v="Accessibilitat equipaments municipals (Next Generation)"/>
        <s v="Eficiència energètica equipaments municipals (Next Generation)"/>
        <s v="Arrendament Edificis"/>
        <s v="Manteniment de solars"/>
        <s v="Subministrament Aigua Reg Carrers i Jardins"/>
        <s v="Material de Seguretat"/>
        <s v="Altres despeses diverses"/>
        <s v="Accessiblitat"/>
        <s v="Seguretat viària C-14. Reducció accidents"/>
        <s v="Inversió nova de maquinària, instal·lacions tècniques i utillatge"/>
        <s v="Punts de recàrrega vehicles elèctrics (Next Generation)"/>
        <s v="Mobiliari "/>
        <s v="Elements de transport"/>
        <s v="Cànon confederación hidrografica del Ebro"/>
        <s v="ACA despeses directes"/>
        <s v="Reposicions i millores ACA"/>
        <s v="Consultoria per la intervenció i liquidació del contracte d'aigua"/>
        <s v="Triturat material reciclat per camins"/>
        <s v="Explotació Deixalleria. Contracte serveis"/>
        <s v="Recollida de Brossa"/>
        <s v="Recollida Brossa Orgànica"/>
        <s v="Recollida Selectiva Cartaes"/>
        <s v="Retorn ACR"/>
        <s v="Arrendament Maquinària, Instal i Estris"/>
        <s v="Productivitat laboral temporal"/>
        <s v="Cànons"/>
        <s v="Renovació i modernització enllumenat públic"/>
        <s v="Enllumenat públic leds carrer Sant Pelegrí"/>
        <s v="Reposició arbres"/>
        <s v="Subministrament Energia Elèctrica antenes sant Eloi"/>
        <s v="Manutenció Animals"/>
        <s v="Mantiment i neteja jardineria parc de Sant Eloi "/>
        <s v="Arrenjaments Parc de Sant Eloi"/>
        <s v="Subv. Associació Amics de l'arbre. Conservació del parc."/>
        <s v="Conveni Espai Natural de Ponent Anglesola-Tàrrega-Vilagrassa. Dinamització de l'espai natural."/>
        <s v="Subv. Associació Limonium. Projecte Aula Natura a la Figuerosa."/>
        <s v="Conveni Espai Natural Belianes"/>
        <s v="Subv. Grup Gemma. Dinamització espai del pla de Lluçà"/>
        <s v="Plantació arbres riu Ondara"/>
        <s v="Energia elèctrica Pisos socials "/>
        <s v="Subministrament Gas"/>
        <s v="Projecte Recepta Social"/>
        <s v="Projecte Menjador Social"/>
        <s v="Programa Sempre acompanyats"/>
        <s v="Activitats Acció Social"/>
        <s v="Altres projectes socials"/>
        <s v="Serveis socials Consell Comarcal"/>
        <s v="Contracte de sonortització i ilumunació"/>
        <s v="Subv. Taller Alba. Equinoteràpia."/>
        <s v="Subv. Ass. Sant Antoni d'Amics de la Residència. Revista i activitats. "/>
        <s v="Subv. Associació Alzheimer Tàrrega. Estimulació cognitiva."/>
        <s v="Subv. Creu Roja. Ocupació."/>
        <s v="Subv. Servei de Suport al Dol de Ponent. Activitats."/>
        <s v="Subv. Aula d’Extensió Universitària. Xerrades i tallers. "/>
        <s v="Subv. Ass. Alba. Projecte benestar i salut"/>
        <s v="Subv. Fundació Residència Gent Gran St. Antoni. Renovació material geriàtric"/>
        <s v="Maquinària, instal·lacions tècniques i utillatge"/>
        <s v="Mobiliari"/>
        <s v="Projectes inclusió"/>
        <s v="Activitats serveis intervenció educativa"/>
        <s v="Activitats servei d'atenció diürna"/>
        <s v="Gestió del magatzem d’aliments solidari"/>
        <s v="Conveni Aportació a Banc d'Aliments de Lleida"/>
        <s v="Conveni Suport ocupació CARTAES "/>
        <s v="Ajuts a la Formació"/>
        <s v="Arrendament Terrenys"/>
        <s v="Assessorament i formació horts"/>
        <s v="Publicitat i propaganda"/>
        <s v="Manteniment programari informàtic Solana"/>
        <s v="Activitats Hàbits Saludables"/>
        <s v="Servei Ambulàncies"/>
        <s v="Manteniment desfibril·ladors"/>
        <s v="Subv. Aula Universitària de Gent Gran. Activitats 1r trimestre"/>
        <s v="Subv. APADOC. Activitats ordinàries de gener a març i de setembre a desembre."/>
        <s v="Subv. ADC Lleida. Activitats ordinàries."/>
        <s v="Subv. Ass.Ondara Sió. Activitat d'atenció a les persones "/>
        <s v="Subv. Associació Frater. Activitats ordinàries."/>
        <s v="Cursos Català Aportació a CNL"/>
        <s v="Subv. Associació Sobreestants de Catalunya. Revista SOBBI."/>
        <s v="Subv. Centres Educatius"/>
        <s v="Subv. Entitats Educatives"/>
        <s v="Neteges Alba"/>
        <s v="Ocupació dels terrenys de l'Àngel Guimerà"/>
        <s v="Material didàctic"/>
        <s v="Subministrament servei menjador"/>
        <s v="Subv. Ins. Alfons Costafreda. Programa SEFED. Conveni aula de simulació d'empreses."/>
        <s v="Manteniment instruments projecte Brass band"/>
        <s v="Manteniment d'instruments i altre immob.material"/>
        <s v="Despeses Postals"/>
        <s v="Manteniment web"/>
        <s v="Altres despeses diverses ACEM"/>
        <s v="Material docent"/>
        <s v="Instruments musicals"/>
        <s v="Taller diversificat - BrassBand"/>
        <s v="Fira/Mostra educació/ocupació"/>
        <s v="Taller diversificat de suport i reforç educatiu"/>
        <s v="Activitats educatives"/>
        <s v="Contractació a tercers per Esplais/Casals d'estiu"/>
        <s v="Petits arqueòlegs"/>
        <s v="Subv. Beques Material Escolar"/>
        <s v="Subv. Escola Pia. Llibres, material escolar i sortides curriculars."/>
        <s v="Subv. Escola Maria-Mercè Marçal. Llibres, material escolar i sortides curriculars."/>
        <s v="Subv. Institut Alfons Costafreda. Llibres, material escolar i sortides curriculars."/>
        <s v="Subv. Fundació Vedruna Tàrrega - Sant Josep. Llibres, material escolar i sortides curriculars."/>
        <s v="Subv. Escola Àngel Guimerà. Llibres, material escolar i sortides curriculars."/>
        <s v="Subv. Escola Jacint Verdaguer. Llibres, material escolar i sortides curriculars."/>
        <s v="Subv. Institut Manuel de Pedrolo. Llibres, material escolar i sortides curriculars."/>
        <s v="Subv. Escola Sta. Maria de l'Alba. Llibres, material escolar i sortides curriculars."/>
        <s v="Subv. vetlladors per a infants amb NEE"/>
        <s v="Activitats Joventut"/>
        <s v="Activitats ciutadania"/>
        <s v="Projecte i obres de millora de l'Oficina Jove"/>
        <s v="Subv. Agrat. &quot;Juventudes&quot;"/>
        <s v="Subv. Agrat. Flèndit."/>
        <s v="Subv. Paupaterres. Concurs música jove"/>
        <s v="Subv. AEiG Mestre Güell Roger de Llúria. Projecte &quot;Descobrim&quot;"/>
        <s v="Activitats Pla Igualtat"/>
        <s v="Activitats no discriminatòries LGTBI"/>
        <s v="Desenvolupament pla intern d'igualtat"/>
        <s v="Programes Immigració"/>
        <s v="Punt violeta"/>
        <s v="Activitats prevenció violència masclista"/>
        <s v="Tallers de prevenció de relacions abusives als centres educatius"/>
        <s v="Edició de llibres i catàlegs"/>
        <s v="Subv. Fòrum Femení d'Opinió. Activitats ordinàries."/>
        <s v="Subv. Associació Dones Arrel. Activitats ordinàries"/>
        <s v="Subv. Associació Dones Ginesta. Activitats ordinàries."/>
        <s v="Subv. Verreta. Col·laboració activitats commemoratives"/>
        <s v="Arrendament pavelló CNT"/>
        <s v="Serveis de Transports"/>
        <s v="Figures de goma bestiari local"/>
        <s v="Activitats Culturals i Esportives"/>
        <s v="Contractació espectacle Concurs de Teatre BAT"/>
        <s v="Accions espai públic"/>
        <s v="Sant Jordi"/>
        <s v="Festival Paupaterres "/>
        <s v="Mostra Escolar de Teatre"/>
        <s v="Cicle Gaudí Tàrrega"/>
        <s v="Promoció cultura popular"/>
        <s v="Conveni adhesió Apropa Cultura"/>
        <s v="Accions Pedrolo"/>
        <s v="Programació escolar"/>
        <s v="Balls del diumenge"/>
        <s v="Disseny de l'agenda cultural de l'Urgell"/>
        <s v="Repartiment de l'agenda cultural de l'Urgell"/>
        <s v="Restauració Folklore local"/>
        <s v="Casa Pedrolo"/>
        <s v="Drets d'Autors"/>
        <s v="Premsa, revistes, llibres i altres publicacions"/>
        <s v="Compra mobiliari sala treball en grup"/>
        <s v="Llibres"/>
        <s v="Accions culturals residències Arxiu"/>
        <s v="Contracte de seguretat"/>
        <s v="Tallers, conferències i cursos"/>
        <s v="Projecte Mctrepat "/>
        <s v="Projecte Embarrat"/>
        <s v="Restauració i conservació "/>
        <s v="Filmacions Cal Trepat"/>
        <s v="Teulada nau 18"/>
        <s v="Tributs de les comunitats autònomes"/>
        <s v="Exposicions temporals "/>
        <s v="Exposicions permanents"/>
        <s v="Pla Director Cal Pedrolo i Cal Calçada"/>
        <s v="Intervencions arqueològiques generals"/>
        <s v="Revista URTX 31 "/>
        <s v="Inversió il·luminació "/>
        <s v="Adquisició Cap Gòtic Portalada Parròquia"/>
        <s v="Agenta. Sant Joan."/>
        <s v="Agrat. Concert festa major."/>
        <s v="Amics de la sardana. Concurs de sardanes"/>
        <s v="Associació Sant Antoni. Festa dels Tres Tombs."/>
        <s v="Fal·lera Gegantera"/>
        <s v="Cobla Tàrrega"/>
        <s v="Ramon Carnicer"/>
        <s v="Coral Frescor"/>
        <s v="Coral Polifònica de l'Urgell "/>
        <s v="Associació amics de l'orgue"/>
        <s v="Subv. Guixanet. GamVerrada"/>
        <s v="Subv. Orfeó Nova Tàrrega. Cicle coral."/>
        <s v="Subv. Circuit urgellenc. Cine Club La Lloca, Cinema infantil i Òpera en alta definició."/>
        <s v="Subv. Guixanet. Activitats ordinàries "/>
        <s v="Subv. Pares Carmelites. Festes del barri del Carme."/>
        <s v="Subv. Galacticat. Festival Galacticat."/>
        <s v="Subv. Amics de l'arbre. Aplec de Sant Eloi."/>
        <s v="Subv. Centre cultural. Premis Culturàlia"/>
        <s v="Subv. La Xarxa. Teatre infantil La Xarxa."/>
        <s v="Subv. Teatre Ateneu. Activitats."/>
        <s v="Subv. Grup de teatre Bat. Concurs de teatre."/>
        <s v="Subv. Paupaterres. Festival Paupaterres."/>
        <s v="Subv. Agenta. Correllengua. "/>
        <s v="Subv. Centre cultural. Revista."/>
        <s v="Subv. Agrat. Closcamoll."/>
        <s v="Subv. Ass. Alba. Festes Estiu."/>
        <s v="Beca Joaquim Capdevila"/>
        <s v="Subv. Agrat. Memefest."/>
        <s v="Subv. Teatre Ateneu. Obres."/>
        <s v="Subv. Teatre Ateneu. Legalització del treatre"/>
        <s v="Ticketing"/>
        <s v="Aportació EPEL Fira del Teatre"/>
        <s v="Aportació OVP Fira del Teatre"/>
        <s v="Jornades de Memòria 2023"/>
        <s v="Projecte Violències"/>
        <s v="Torreo del carrer Migdia"/>
        <s v="Mural"/>
        <s v="Equipament Espai MerCat"/>
        <s v="Nit del Tararot"/>
        <s v="Concerts Musicals"/>
        <s v="Activitats Festa Major"/>
        <s v="Festes populars"/>
        <s v="Cavalcada Reis"/>
        <s v="Productes Farmacèutics"/>
        <s v="Subv. Club de modalisme. Compra de material"/>
        <s v="Subv. Club natació Tàrrega. Despeses de consergeria i llum del pavelló."/>
        <s v="Subv. Societat de caçadors. Classificació per la final del campionat de caça menor amb gos."/>
        <s v="Subv. Unió esportiva Tàrrega. Participació a la 1a territorial catalana."/>
        <s v="Subv. Club futbol sala. Arbitratges, fitxes i despeses federatives."/>
        <s v="Subv. Club escola hípica. Participació i organització a/de concursos i torneijos."/>
        <s v="Subv. Club esportiu Associació Alba. Projecte esportiu adaptat"/>
        <s v="Subv. Club d'escacs de Tàrrega. Participació i organització de torneijos."/>
        <s v="Subv. Escola de futbol UE Tàrrega. Despeses temporada esportiva."/>
        <s v="Subv. CEACA Tàrrega. Hàndbol."/>
        <s v="Subv. Club d'atletisme 100x100 fondistes. Organització de curses"/>
        <s v="Subv. Club de bitlles. Tirada de la festa major."/>
        <s v="Subv. Club de tir amb arc. Projecte tir amb arc tirada social."/>
        <s v="Subv. Club hoquei patins. Nòmines, arbitratges i llicències."/>
        <s v="Subv. Escuderia Tàrrega. Ral.li ciutat de Tàrrega."/>
        <s v="Subv. Club esportiu Motards Tàrrega. Trobada motards."/>
        <s v="Subv. Club de Patinatge. Nòmines i seg. social entrenadors."/>
        <s v="Subv. Club Veterans Futbol. Participació a la lliga provincial."/>
        <s v="Subv. Club Agility Ciutat Tàrrega. Compra de material."/>
        <s v="Subv. Centre Excursionista. Caminada de l'Urgell."/>
        <s v="Subv. Club tennis Tàrrega. Reforma parcial: vestuaris,tancament,pintura,inv estalvi energètic"/>
        <s v="Subv. CEACA. Atletisme."/>
        <s v="Subv. Club Ciclista Tàrrega - Pedals de dona"/>
        <s v="Subv. Bici 3.0. Marxa de bicicletes i material esportiu."/>
        <s v="Subv. Club de bitlles. Material, federació i atencions protocol.laries post partits."/>
        <s v="Subv. Club tennis Tàrrega. Enllumenat tennis"/>
        <s v="Manteniment Gespa Camp Annex"/>
        <s v="Manteniment pista altetisme"/>
        <s v="Arranjaments pista d'skate"/>
        <s v="Vestuaris camp de futbol"/>
        <s v="Altres subministraments"/>
        <s v="Contracte socorrisme piscines Tàrrega, Altet, Claravalls"/>
        <s v="Manteniment piscina estiu. Compra robot "/>
        <s v="Arrenjament escales piscina descoberta"/>
        <s v="Reparació detectors incendis"/>
        <s v="Subministrament combustible orgànic"/>
        <s v="Manteniment normatiu"/>
        <s v="Plataforma informàtica bons Tàrrega"/>
        <s v="Contracte socorrisme"/>
        <s v="Acessos entrades piscines"/>
        <s v="Reforma enèrgetica piscina PIREP. Redacció projectes"/>
        <s v="Conveni Cambra Comerç. Promoció pla reactivació comerç"/>
        <s v="Conveni manteniment pavelló Fundació Vedruna"/>
        <s v="Llums campanya Nadal"/>
        <s v="Omplim d'art els aparadors"/>
        <s v="Subv. activitats empresarials"/>
        <s v="Subv. Foment Tàrrega. Promoció del comerç i campanyes."/>
        <s v="Altres treballs realitzats per altres empreses i professionals. Contracte sonorització il·luminiació"/>
        <s v="Activitats Fires"/>
        <s v="Mercats Populars"/>
        <s v="Subv. Associació Agrat. Fira Cervesa."/>
        <s v="Subv. Societat de caçadors. Fira del caçador."/>
        <s v="Subv. Premi comprador mercat vehicle d'ocasió."/>
        <s v="Cànon Transport ATM"/>
        <s v="Subv. Transport Urbà"/>
        <s v="Reactivació comerç Tàrrega 2022"/>
        <s v="FEDER Camí de Sant Jaume - Xarxa pel patrimoni"/>
        <s v="FEDER paisatges de Ponent"/>
        <s v="Manteniment i connexió a internet d'alta capacitat"/>
        <s v="Regidors Corporació"/>
        <s v="Material de Protocol"/>
        <s v="Associacions Municipals"/>
        <s v="Dietes dels memebres dels òrgans de govern"/>
        <s v="Assistències Reunions Regidors"/>
        <s v="Locomoció dels Membres dels Òrgans de Govern"/>
        <s v="Assistències Juntes Veïnals"/>
        <s v="Subv. Coop. Mans Unides. Millora instal.lacions escola Àfrica."/>
        <s v="Subv. Associació Melhfa. Acollida infants sahrauis."/>
        <s v="Subv. Fons Solidaritat"/>
        <s v="Subv. Grups Municipals"/>
        <s v="Subv. Coop. Monges Carmelites. Beques estudiants Kenya."/>
        <s v="Fons d'acció social "/>
        <s v="Inventari municipal"/>
        <s v="Assegurança Defensa Jurídica"/>
        <s v="Assegurança Responsabilitat Civil"/>
        <s v="Publicacions oficials en altres"/>
        <s v="Jurídics i Contenciosos"/>
        <s v="Procesos electorals "/>
        <s v="Serveis de prevenció"/>
        <s v="Base de dades Espublico"/>
        <s v="Servei recull de premsa"/>
        <s v="Altres treballs realitzats per informàtica"/>
        <s v="Base de dades el Derecho"/>
        <s v="Altres treballs realitzats per altres empreses. Gestoria Associacions"/>
        <s v="Assistència tribunals per a processos selectius"/>
        <s v="Reforma enèrgetica Ajuntament PIREP. Redacció projectes"/>
        <s v="Activitats de participació"/>
        <s v="Activitats Juntes Districte"/>
        <s v="Implementació del procés de pressupostos participatius"/>
        <s v="Subv. Associació de veïns Fàtima. Festa de barri."/>
        <s v="Subv. FAVT. Despeses ordinàries "/>
        <s v="Subv. Pares Carmelites. Festa del Carme."/>
        <s v="Manteniment en il·luminació "/>
        <s v="Materials local social"/>
        <s v="Activitats Juntes nuclis agregats"/>
        <s v="Arranjament terra"/>
        <s v="Gestió Piscina Nucli Agregat"/>
        <s v="Gestió local social"/>
        <s v="Arrenjament pista central"/>
        <s v="Activitats Juntes nuclis agregats (antenes)"/>
        <s v="Activitats Juntes nuclis agregats (comunals)"/>
        <s v="Subv. Associació de Veïns de Claravalls. Activitats de lleure"/>
        <s v="Pavimentacions 2a fase Claravalls"/>
        <s v="Activitats Junta (aportació portaveu)"/>
        <s v="Actuacions edifici de la rectoria"/>
        <s v="Aportació Antenia "/>
        <s v="Entitats Locals Menors"/>
        <s v="Indemnització COVID-19 - zona blava"/>
        <s v="FONS DE CONTINGÈNCIA. Art. 31 LO2/2012 EPSF"/>
        <s v="Sous Grup A2"/>
        <s v="Tributs entitats locals"/>
        <s v="Servei de Recaptació"/>
        <s v="Interessos Demora"/>
        <s v="Altres despeses financeres"/>
        <s v="Subv. Centre cultural Culturàlia" u="1"/>
        <s v="Edificis i altres construccions." u="1"/>
        <s v="Productes alimentació ( aigua)" u="1"/>
        <s v="Publicitat" u="1"/>
        <s v="Subvenció AEiG Mestre Güell Roger de Llúria. Projecte &quot;Descobrim&quot;" u="1"/>
        <s v="Productes alimenticis" u="1"/>
        <s v="Subv. Ass.Ondara Sió. Act. d'atenció a les persones i adaptació d'aquestes a causa Covid19" u="1"/>
        <s v="Productes alimnetaris" u="1"/>
        <s v="Subvenció. Paupaterres. Concurs música jove" u="1"/>
        <s v="Trienis funcionaris " u="1"/>
        <s v="Material oficina " u="1"/>
        <s v="Estudis i treballs tècnics " u="1"/>
        <s v="Subv. Fundació Vedruna Tàrrega. Conveni manteniment pavelló Fund. Vedruna." u="1"/>
        <s v="Aigua oficina" u="1"/>
        <s v="Transport " u="1"/>
        <s v="Subvenció Concurs música jove (Paupaterres)" u="1"/>
        <s v="Productes de neteja i acondiciament" u="1"/>
        <s v="Subv. Guixanet GamVerrada" u="1"/>
        <s v="Compra d’aigua i altres aliments" u="1"/>
        <s v="Subv. Agrat &quot;Juventudes&quot;" u="1"/>
        <s v="Subv. FAVT. Despeses ordinàries 2023" u="1"/>
        <s v="Productes de neteja i acondicionament" u="1"/>
        <s v="Subv. Club de tir amb arc. Subvenció projecte tir amb arc tirada social." u="1"/>
        <s v="Subvenció Aula Universitària de Gent Gran*" u="1"/>
        <s v="Gestió local social " u="1"/>
        <s v="Actes protocolaris i  institucionals" u="1"/>
        <s v="Altres treballs realitzats per altres empreses" u="1"/>
        <s v="Manteniment de carrers, jardins i camins" u="1"/>
        <s v="Productes de neteja" u="1"/>
        <s v="Subv. Guixanet. Activitats ordinàries 2022" u="1"/>
        <s v="Subvenció. Aula Universitària de Gent Gran. Activitats 1r trimestre" u="1"/>
        <s v="Atencions Protocol·làries" u="1"/>
      </sharedItems>
    </cacheField>
    <cacheField name="PRESS 2023" numFmtId="165">
      <sharedItems containsSemiMixedTypes="0" containsString="0" containsNumber="1" minValue="0" maxValue="1025714.8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6">
  <r>
    <s v="Tresoreria"/>
    <s v="Tresoreria"/>
    <n v="1120001"/>
    <n v="11200"/>
    <x v="0"/>
    <s v="IBI Rústica"/>
    <n v="250000"/>
  </r>
  <r>
    <s v="Tresoreria"/>
    <s v="Tresoreria"/>
    <n v="1130001"/>
    <n v="11300"/>
    <x v="0"/>
    <s v="IBI Urbana"/>
    <n v="5400000"/>
  </r>
  <r>
    <s v="Tresoreria"/>
    <s v="Tresoreria"/>
    <n v="1140001"/>
    <n v="11400"/>
    <x v="0"/>
    <s v="IBI BICES"/>
    <n v="2500"/>
  </r>
  <r>
    <s v="Tresoreria"/>
    <s v="Tresoreria"/>
    <n v="1150001"/>
    <n v="11500"/>
    <x v="0"/>
    <s v="Impost sobre vehicles de tracció mecànica"/>
    <n v="1230000"/>
  </r>
  <r>
    <s v="Tresoreria"/>
    <s v="Tresoreria"/>
    <n v="1160001"/>
    <n v="11600"/>
    <x v="0"/>
    <s v="Impost increment terrenys naturalesa urbana"/>
    <n v="244900"/>
  </r>
  <r>
    <s v="Tresoreria"/>
    <s v="Tresoreria"/>
    <n v="1300001"/>
    <n v="13000"/>
    <x v="0"/>
    <s v="Impost activitats econòmiques"/>
    <n v="485000"/>
  </r>
  <r>
    <s v="Tresoreria"/>
    <s v="Tresoreria"/>
    <n v="1300002"/>
    <n v="13001"/>
    <x v="0"/>
    <s v="I.A.E. Hisenda"/>
    <n v="100000"/>
  </r>
  <r>
    <s v="Urbanisme"/>
    <s v="Urbanisme"/>
    <n v="2900001"/>
    <n v="29000"/>
    <x v="1"/>
    <s v="Impost construccions instal·lacions i obres"/>
    <n v="450000"/>
  </r>
  <r>
    <s v="Tresoreria"/>
    <s v="Tresoreria"/>
    <n v="3020001"/>
    <n v="30200"/>
    <x v="2"/>
    <s v="Taxa recollida d'escombraries"/>
    <n v="1313000"/>
  </r>
  <r>
    <s v="Tresoreria"/>
    <s v="Tresoreria"/>
    <n v="3090001"/>
    <n v="30900"/>
    <x v="2"/>
    <s v="Taxa serveis fúnebres"/>
    <n v="25000"/>
  </r>
  <r>
    <s v="E_Música"/>
    <s v="E_Música"/>
    <n v="3120001"/>
    <n v="31201"/>
    <x v="2"/>
    <s v="Matrícules escola de música"/>
    <n v="23000"/>
  </r>
  <r>
    <s v="E_Música"/>
    <s v="E_Música"/>
    <n v="3120002"/>
    <s v="31202"/>
    <x v="2"/>
    <s v="Quotes escola de música"/>
    <n v="195000"/>
  </r>
  <r>
    <s v="Esports"/>
    <s v="Esports"/>
    <n v="3130001"/>
    <s v="31301"/>
    <x v="2"/>
    <s v="Taxa poliesportius"/>
    <n v="1500"/>
  </r>
  <r>
    <s v="Complex piscines"/>
    <s v="Complex piscines"/>
    <n v="3130002"/>
    <s v="31302"/>
    <x v="2"/>
    <s v="Taxa piscina Altet i Claravalls"/>
    <n v="16000"/>
  </r>
  <r>
    <s v="Promoció Econòmica"/>
    <s v="Promoció Econòmica"/>
    <n v="3190001"/>
    <s v="31901"/>
    <x v="2"/>
    <s v="Targetes bus urbà"/>
    <n v="1000"/>
  </r>
  <r>
    <s v="Tresoreria"/>
    <s v="Tresoreria"/>
    <n v="3190002"/>
    <s v="31902"/>
    <x v="2"/>
    <s v="Taxa nínxols cementiri"/>
    <n v="30000"/>
  </r>
  <r>
    <s v="Administració General Secretaria"/>
    <s v="Administració General Secretaria"/>
    <n v="3190003"/>
    <s v="31903"/>
    <x v="2"/>
    <s v="Taxa casaments i celebracions"/>
    <n v="2500"/>
  </r>
  <r>
    <s v="Tresoreria"/>
    <s v="Tresoreria"/>
    <n v="3190004"/>
    <s v="31904"/>
    <x v="2"/>
    <s v="Taxa conservació elements comuns cementiri"/>
    <n v="48000"/>
  </r>
  <r>
    <s v="Urbanisme"/>
    <s v="Urbanisme"/>
    <n v="3210001"/>
    <n v="32100"/>
    <x v="2"/>
    <s v="Taxa llicències urbanístiques"/>
    <n v="40000"/>
  </r>
  <r>
    <s v="Urbanisme"/>
    <s v="Urbanisme"/>
    <n v="3220001"/>
    <n v="32200"/>
    <x v="2"/>
    <s v="Taxa llicències habitabilitat i primera ocupació"/>
    <n v="200"/>
  </r>
  <r>
    <s v="Tresoreria"/>
    <s v="Tresoreria"/>
    <n v="3250001"/>
    <n v="32500"/>
    <x v="2"/>
    <s v="Taxa expedició documents"/>
    <n v="12500"/>
  </r>
  <r>
    <s v="Governació"/>
    <s v="Governació"/>
    <n v="3260001"/>
    <n v="32600"/>
    <x v="2"/>
    <s v="Taxa retirada vehicles via pública"/>
    <n v="4500"/>
  </r>
  <r>
    <s v="Administració General Secretaria"/>
    <s v="Administració General Secretaria"/>
    <n v="3290002"/>
    <s v="32902"/>
    <x v="2"/>
    <s v="Taxa llicència taxi"/>
    <n v="100"/>
  </r>
  <r>
    <s v="Urbanisme"/>
    <s v="Urbanisme"/>
    <n v="3290003"/>
    <s v="32903"/>
    <x v="2"/>
    <s v="Taxa obertura establiment"/>
    <n v="25000"/>
  </r>
  <r>
    <s v="Promoció Econòmica"/>
    <s v="Promoció Econòmica"/>
    <n v="3300001"/>
    <n v="33000"/>
    <x v="2"/>
    <s v="Cànon estació d'autobusos"/>
    <n v="7500"/>
  </r>
  <r>
    <s v="Tresoreria"/>
    <s v="Tresoreria"/>
    <n v="3310001"/>
    <n v="33100"/>
    <x v="2"/>
    <s v="Taxa reserva aparcament entrada vehicles"/>
    <n v="81000"/>
  </r>
  <r>
    <s v="Tresoreria"/>
    <s v="Tresoreria"/>
    <n v="3320001"/>
    <s v="33201"/>
    <x v="2"/>
    <s v="OVP Companyies elèctriques"/>
    <n v="170000"/>
  </r>
  <r>
    <s v="Tresoreria"/>
    <s v="Tresoreria"/>
    <n v="3320002"/>
    <s v="33202"/>
    <x v="2"/>
    <s v="OVP Companyies gas"/>
    <n v="52000"/>
  </r>
  <r>
    <s v="Tresoreria"/>
    <s v="Tresoreria"/>
    <n v="3330001"/>
    <s v="33301"/>
    <x v="2"/>
    <s v="OVP Antenes centre entitats"/>
    <n v="7000"/>
  </r>
  <r>
    <s v="Tresoreria"/>
    <s v="Tresoreria"/>
    <n v="3330002"/>
    <s v="33302"/>
    <x v="2"/>
    <s v="OVP Antenes farinera Balcells"/>
    <n v="7000"/>
  </r>
  <r>
    <s v="Tresoreria"/>
    <s v="Tresoreria"/>
    <n v="3330003"/>
    <s v="33303"/>
    <x v="2"/>
    <s v="Taxa per utilització privativa o aprofitament especial antenes Sant Eloi"/>
    <n v="7000"/>
  </r>
  <r>
    <s v="Urbanisme"/>
    <s v="Urbanisme"/>
    <n v="3340001"/>
    <n v="33400"/>
    <x v="2"/>
    <s v="Taxa obertura via pública per obres"/>
    <n v="500"/>
  </r>
  <r>
    <s v="Tresoreria"/>
    <s v="Tresoreria"/>
    <n v="3350001"/>
    <s v="33501"/>
    <x v="2"/>
    <s v="OVP Terrasses"/>
    <n v="36000"/>
  </r>
  <r>
    <s v="Tresoreria"/>
    <s v="Tresoreria"/>
    <n v="3350002"/>
    <s v="33502"/>
    <x v="2"/>
    <s v="OVP Bar Festes "/>
    <n v="5000"/>
  </r>
  <r>
    <s v="Tresoreria"/>
    <s v="Tresoreria"/>
    <n v="3380001"/>
    <n v="33800"/>
    <x v="2"/>
    <s v="Compensació companyia Telefónica España SA"/>
    <n v="60000"/>
  </r>
  <r>
    <s v="Esports"/>
    <s v="Esports"/>
    <n v="3390003"/>
    <n v="33903"/>
    <x v="2"/>
    <s v="Taxa ocupació zona de lleure Felip Robinat"/>
    <n v="1000"/>
  </r>
  <r>
    <s v="Igualtat, salut i joventut"/>
    <s v="Igualtat, salut i joventut"/>
    <n v="3390001"/>
    <s v="33901"/>
    <x v="2"/>
    <s v="Taxa utilització Oficina Jove"/>
    <n v="1800"/>
  </r>
  <r>
    <s v="Cultura"/>
    <s v="Cultura"/>
    <n v="3390002"/>
    <s v="33902"/>
    <x v="2"/>
    <s v="Taxa utilització sala biblioteca"/>
    <n v="250"/>
  </r>
  <r>
    <s v="Cultura"/>
    <s v="Cultura"/>
    <n v="3390004"/>
    <s v="33904"/>
    <x v="2"/>
    <s v="Taxa utilització bugs d'assaig"/>
    <n v="500"/>
  </r>
  <r>
    <s v="Tresoreria"/>
    <s v="Tresoreria"/>
    <n v="3390005"/>
    <s v="33905"/>
    <x v="2"/>
    <s v="OVP Mercaderies"/>
    <n v="3500"/>
  </r>
  <r>
    <s v="Promoció Econòmica"/>
    <s v="Promoció Econòmica"/>
    <n v="3390006"/>
    <s v="33906"/>
    <x v="2"/>
    <s v="OVP Venda no Sedentària (Mercat)"/>
    <n v="62000"/>
  </r>
  <r>
    <s v="Tresoreria"/>
    <s v="Tresoreria"/>
    <n v="3390007"/>
    <s v="33907"/>
    <x v="2"/>
    <s v="OVP Activitats de Lleure"/>
    <n v="5000"/>
  </r>
  <r>
    <s v="Urbanisme"/>
    <s v="Urbanisme"/>
    <n v="3390008"/>
    <s v="33908"/>
    <x v="2"/>
    <s v="OVP Tanques i Bastides"/>
    <n v="15000"/>
  </r>
  <r>
    <s v="Tresoreria"/>
    <s v="Tresoreria"/>
    <n v="3390009"/>
    <s v="33909"/>
    <x v="2"/>
    <s v="OVP Fira del Teatre"/>
    <n v="45000"/>
  </r>
  <r>
    <s v="Cultura"/>
    <s v="Cultura"/>
    <n v="3390010"/>
    <s v="33910"/>
    <x v="2"/>
    <s v="Utilització Sala de Cultura"/>
    <n v="10"/>
  </r>
  <r>
    <s v="Cultura"/>
    <s v="Cultura"/>
    <n v="3390011"/>
    <s v="33911"/>
    <x v="2"/>
    <s v="Taxa utilització Ateneu"/>
    <n v="1000"/>
  </r>
  <r>
    <s v="Cultura"/>
    <s v="Cultura"/>
    <n v="3390012"/>
    <s v="33912"/>
    <x v="2"/>
    <s v="Taxa utilització mercat"/>
    <n v="2000"/>
  </r>
  <r>
    <s v="Tresoreria"/>
    <s v="Tresoreria"/>
    <n v="3390013"/>
    <s v="33913"/>
    <x v="2"/>
    <s v="Altres taxes OVP del domini públic"/>
    <n v="2000"/>
  </r>
  <r>
    <s v="Museu_Trepat"/>
    <s v="Museu_Trepat"/>
    <n v="3390014"/>
    <s v="33914"/>
    <x v="2"/>
    <s v="Filmacions Cal Trepat"/>
    <n v="10"/>
  </r>
  <r>
    <s v="Tresoreria"/>
    <s v="Tresoreria"/>
    <n v="3390015"/>
    <s v="33915"/>
    <x v="2"/>
    <s v="Altres taxes per utilització privativa del domini públic"/>
    <n v="1000"/>
  </r>
  <r>
    <s v="Igualtat, salut i joventut"/>
    <s v="Acció Social"/>
    <n v="3410001"/>
    <n v="34100"/>
    <x v="2"/>
    <s v="Serveis assistencials - Quotes horts urbans"/>
    <n v="750"/>
  </r>
  <r>
    <s v="Igualtat, salut i joventut"/>
    <s v="Igualtat, salut i joventut"/>
    <n v="3410002"/>
    <n v="34102"/>
    <x v="2"/>
    <s v="Serveis assistencials activitats Hàbits saludables"/>
    <n v="4500"/>
  </r>
  <r>
    <s v="Centre la Solana"/>
    <s v="Centre la Solana"/>
    <n v="3420001"/>
    <s v="34201"/>
    <x v="2"/>
    <s v="Cursos La Solana"/>
    <n v="4500"/>
  </r>
  <r>
    <s v="Llar_Infants_La_Pau"/>
    <s v="Llar_Infants_La_Pau"/>
    <n v="3420002"/>
    <s v="34202"/>
    <x v="2"/>
    <s v="Assegurança Llar la Pau"/>
    <n v="610"/>
  </r>
  <r>
    <s v="Llar_Infants_La_Pau"/>
    <s v="Llar_Infants_La_Pau"/>
    <n v="3420003"/>
    <s v="34203"/>
    <x v="2"/>
    <s v="Material escolar Llar La Pau"/>
    <n v="2000"/>
  </r>
  <r>
    <s v="Llar_Infants_La_Pau"/>
    <s v="Llar_Infants_La_Pau"/>
    <n v="3420004"/>
    <s v="34204"/>
    <x v="2"/>
    <s v="Servei menjador Llar La Pau"/>
    <n v="27300"/>
  </r>
  <r>
    <s v="Llar_Infants_El_Niu"/>
    <s v="Llar_Infants_El_Niu"/>
    <n v="3420005"/>
    <s v="34205"/>
    <x v="2"/>
    <s v="Matrícula i quotes Llar El Niu"/>
    <n v="43100"/>
  </r>
  <r>
    <s v="Llar_Infants_El_Niu"/>
    <s v="Llar_Infants_El_Niu"/>
    <n v="3420006"/>
    <s v="34206"/>
    <x v="2"/>
    <s v="Assegurança Llar El Niu"/>
    <n v="877"/>
  </r>
  <r>
    <s v="Llar_Infants_El_Niu"/>
    <s v="Llar_Infants_El_Niu"/>
    <n v="3420007"/>
    <s v="34207"/>
    <x v="2"/>
    <s v="Material escolar llar El Niu"/>
    <n v="3200"/>
  </r>
  <r>
    <s v="Llar_Infants_El_Niu"/>
    <s v="Llar_Infants_El_Niu"/>
    <n v="3420008"/>
    <s v="34208"/>
    <x v="2"/>
    <s v="Servei menjador Llar El Niu"/>
    <n v="35000"/>
  </r>
  <r>
    <s v="Llar_Infants_La_Pau"/>
    <s v="Llar_Infants_La_Pau"/>
    <n v="3420009"/>
    <s v="34209"/>
    <x v="2"/>
    <s v="Matrícula i quotes Llar La Pau"/>
    <n v="26300"/>
  </r>
  <r>
    <s v="Esports"/>
    <s v="Esports"/>
    <n v="3430001"/>
    <s v="34301"/>
    <x v="2"/>
    <s v="Serveis esportius"/>
    <n v="1000"/>
  </r>
  <r>
    <s v="Complex piscines"/>
    <s v="Complex piscines"/>
    <n v="3130003"/>
    <n v="31303"/>
    <x v="2"/>
    <s v="Taxa piscines Tàrrega"/>
    <n v="95000"/>
  </r>
  <r>
    <s v="Complex piscines"/>
    <s v="Complex piscines"/>
    <n v="3430003"/>
    <s v="34303"/>
    <x v="2"/>
    <s v="Preus públics piscina coberta"/>
    <n v="25000"/>
  </r>
  <r>
    <s v="Museu_Trepat"/>
    <s v="Museu_Trepat"/>
    <n v="3440001"/>
    <s v="34401"/>
    <x v="2"/>
    <s v="Entrades museus, exposicions, espectacles Trepat"/>
    <n v="500"/>
  </r>
  <r>
    <s v="Museu_Tàrrega"/>
    <s v="Museu_Tàrrega"/>
    <n v="3440002"/>
    <s v="34402"/>
    <x v="2"/>
    <s v="Entrades museus, exposicions, espectacles M.Comarcal"/>
    <n v="150"/>
  </r>
  <r>
    <s v="Promoció Econòmica"/>
    <s v="Promoció Econòmica"/>
    <n v="3490001"/>
    <s v="34901"/>
    <x v="2"/>
    <s v="Pàrquing Av. Catalunya"/>
    <n v="80000"/>
  </r>
  <r>
    <s v="Cultura"/>
    <s v="Cultura"/>
    <n v="3490003"/>
    <s v="34903"/>
    <x v="2"/>
    <s v="Entrades Teatre"/>
    <n v="32000"/>
  </r>
  <r>
    <s v="Cultura"/>
    <s v="Cultura"/>
    <n v="3490004"/>
    <s v="34904"/>
    <x v="2"/>
    <s v="Musica i concerts"/>
    <n v="15000"/>
  </r>
  <r>
    <s v="Cultura"/>
    <s v="Cultura"/>
    <n v="3490006"/>
    <s v="34906"/>
    <x v="2"/>
    <s v="Parc de Nadal"/>
    <n v="15000"/>
  </r>
  <r>
    <s v="Serveis Municipals"/>
    <s v="Serveis Municipals"/>
    <n v="3490010"/>
    <n v="34910"/>
    <x v="2"/>
    <s v="Utilització Tarimes"/>
    <n v="800"/>
  </r>
  <r>
    <s v="Promoció Econòmica"/>
    <s v="Promoció Econòmica"/>
    <n v="3490011"/>
    <s v="34911"/>
    <x v="2"/>
    <s v="Fira CóC"/>
    <n v="7000"/>
  </r>
  <r>
    <s v="Promoció Econòmica"/>
    <s v="Promoció Econòmica"/>
    <n v="3490012"/>
    <s v="34912"/>
    <x v="2"/>
    <s v="Fira Artistes i Artesans"/>
    <n v="10000"/>
  </r>
  <r>
    <s v="Promoció Econòmica"/>
    <s v="Promoció Econòmica"/>
    <n v="3490013"/>
    <s v="34913"/>
    <x v="2"/>
    <s v="Fira Medi Ambient"/>
    <n v="4000"/>
  </r>
  <r>
    <s v="Promoció Econòmica"/>
    <s v="Promoció Econòmica"/>
    <n v="3490014"/>
    <s v="34914"/>
    <x v="2"/>
    <s v="Altres Fires"/>
    <n v="100"/>
  </r>
  <r>
    <s v="Radio"/>
    <s v="Radio"/>
    <n v="3490015"/>
    <s v="34915"/>
    <x v="2"/>
    <s v="Publicitat Radio TV"/>
    <n v="20000"/>
  </r>
  <r>
    <s v="Cultura"/>
    <s v="Cultura"/>
    <n v="3490016"/>
    <s v="34916"/>
    <x v="2"/>
    <s v="Publicitat Festa Major"/>
    <n v="500"/>
  </r>
  <r>
    <s v="Cultura"/>
    <s v="Cultura"/>
    <n v="3490017"/>
    <s v="34917"/>
    <x v="2"/>
    <s v="Publicitat Actes culturals"/>
    <n v="500"/>
  </r>
  <r>
    <s v="Promoció Econòmica"/>
    <s v="Promoció Econòmica"/>
    <n v="3490018"/>
    <s v="34918"/>
    <x v="2"/>
    <s v="Mercats populars"/>
    <n v="200"/>
  </r>
  <r>
    <s v="Igualtat, salut i joventut"/>
    <s v="Igualtat, salut i joventut"/>
    <n v="3490019"/>
    <s v="34919"/>
    <x v="2"/>
    <s v="Activitats de Joventut"/>
    <n v="1000"/>
  </r>
  <r>
    <s v="Urbanisme"/>
    <s v="Urbanisme"/>
    <n v="3490024"/>
    <s v="34924"/>
    <x v="2"/>
    <s v="ACA, gestió depuradora"/>
    <n v="500000"/>
  </r>
  <r>
    <s v="Museu_Trepat"/>
    <s v="Museu_Trepat"/>
    <n v="3490025"/>
    <s v="34925"/>
    <x v="2"/>
    <s v="Altres preus publics CEEI Cal Trepat"/>
    <n v="50"/>
  </r>
  <r>
    <s v="Cultura"/>
    <s v="Cultura"/>
    <n v="3490026"/>
    <s v="34926"/>
    <x v="2"/>
    <s v="Venda figures goma bestiari local"/>
    <n v="8000"/>
  </r>
  <r>
    <s v="Participació Ciutadana"/>
    <s v="Participació Ciutadana"/>
    <n v="3490028"/>
    <s v="34928"/>
    <x v="2"/>
    <s v="Utilit. Sales Centre Entitats"/>
    <n v="100"/>
  </r>
  <r>
    <s v="Promoció Econòmica"/>
    <s v="Promoció Econòmica"/>
    <n v="3490031"/>
    <s v="34931"/>
    <x v="2"/>
    <s v="Fira vehicles ocasió"/>
    <n v="21000"/>
  </r>
  <r>
    <s v="Museu_Trepat"/>
    <s v="Museu_Trepat"/>
    <n v="3490033"/>
    <s v="34933"/>
    <x v="2"/>
    <s v="Venda llibres Trepat"/>
    <n v="100"/>
  </r>
  <r>
    <s v="Cultura"/>
    <s v="Cultura"/>
    <n v="3490034"/>
    <s v="34934"/>
    <x v="2"/>
    <s v="Exposicions temporals"/>
    <n v="100"/>
  </r>
  <r>
    <s v="Museu_Tàrrega"/>
    <s v="Museu_Tàrrega"/>
    <n v="3490035"/>
    <s v="34935"/>
    <x v="2"/>
    <s v="Venda llibres Museu Comarcal"/>
    <n v="1500"/>
  </r>
  <r>
    <s v="Igualtat, salut i joventut"/>
    <s v="Igualtat, salut i joventut"/>
    <n v="3490036"/>
    <s v="34936"/>
    <x v="2"/>
    <s v="Venda llibres polítiques d'igualtat"/>
    <n v="50"/>
  </r>
  <r>
    <s v="Tresoreria"/>
    <s v="Tresoreria"/>
    <n v="3490039"/>
    <s v="34939"/>
    <x v="2"/>
    <s v="Altres preus públics"/>
    <n v="5000"/>
  </r>
  <r>
    <s v="Tresoreria"/>
    <s v="Tresoreria"/>
    <n v="3600002"/>
    <s v="36002"/>
    <x v="2"/>
    <s v="Venda Albades"/>
    <n v="100"/>
  </r>
  <r>
    <s v="Tresoreria"/>
    <s v="Tresoreria"/>
    <n v="3600004"/>
    <s v="36004"/>
    <x v="2"/>
    <s v="Altres vendes objectes"/>
    <n v="10"/>
  </r>
  <r>
    <s v="Urbanisme"/>
    <s v="Urbanisme"/>
    <n v="3910001"/>
    <n v="39100"/>
    <x v="2"/>
    <s v="Multes Infraccions Urbanístiques"/>
    <n v="1000"/>
  </r>
  <r>
    <s v="Governació"/>
    <s v="Governació"/>
    <n v="3912001"/>
    <n v="39120"/>
    <x v="2"/>
    <s v="Multes trànsit"/>
    <n v="185000"/>
  </r>
  <r>
    <s v="Governació"/>
    <s v="Governació"/>
    <n v="3919001"/>
    <n v="39190"/>
    <x v="2"/>
    <s v="Multes civisme"/>
    <n v="13000"/>
  </r>
  <r>
    <s v="Administració General Secretaria"/>
    <s v="Administració General Secretaria"/>
    <n v="3919002"/>
    <n v="39191"/>
    <x v="2"/>
    <s v="Sancions llei 13/2014 Accessibilitat"/>
    <n v="2000"/>
  </r>
  <r>
    <s v="Tresoreria"/>
    <s v="Tresoreria"/>
    <n v="3921101"/>
    <n v="39211"/>
    <x v="2"/>
    <s v="Recàrrecs apremi"/>
    <n v="140000"/>
  </r>
  <r>
    <s v="Tresoreria"/>
    <s v="Tresoreria"/>
    <n v="3930001"/>
    <n v="39300"/>
    <x v="2"/>
    <s v="Interessos demora"/>
    <n v="60000"/>
  </r>
  <r>
    <s v="Serveis Municipals"/>
    <s v="Serveis Municipals"/>
    <n v="3980001"/>
    <n v="39800"/>
    <x v="2"/>
    <s v="Indemnitzacio assegurança "/>
    <n v="3000"/>
  </r>
  <r>
    <s v="Tresoreria"/>
    <s v="Tresoreria"/>
    <n v="3990000"/>
    <s v="39900"/>
    <x v="2"/>
    <s v="Altres ingressos diversos"/>
    <n v="4500"/>
  </r>
  <r>
    <s v="Tresoreria"/>
    <s v="Tresoreria"/>
    <n v="3990001"/>
    <s v="39901"/>
    <x v="2"/>
    <s v="Recursos eventuals"/>
    <n v="25000"/>
  </r>
  <r>
    <s v="Complex piscines"/>
    <s v="Complex piscines"/>
    <n v="3990002"/>
    <s v="39902"/>
    <x v="2"/>
    <s v="Subministraments piscina coberta"/>
    <n v="80000"/>
  </r>
  <r>
    <s v="Tresoreria"/>
    <s v="Tresoreria"/>
    <n v="3990004"/>
    <s v="39904"/>
    <x v="2"/>
    <s v="Costes"/>
    <n v="100"/>
  </r>
  <r>
    <s v="Tresoreria"/>
    <s v="Tresoreria"/>
    <n v="3990006"/>
    <s v="39906"/>
    <x v="2"/>
    <s v="Energia antenes Renfe i Sant Eloi"/>
    <n v="4500"/>
  </r>
  <r>
    <s v="Tresoreria"/>
    <s v="Tresoreria"/>
    <n v="3990008"/>
    <s v="39908"/>
    <x v="2"/>
    <s v="Execucions Subsidiàries"/>
    <n v="100"/>
  </r>
  <r>
    <s v="Museu_Trepat"/>
    <s v="Museu_Trepat"/>
    <n v="3990014"/>
    <s v="39914"/>
    <x v="2"/>
    <s v="Altres ingressos diversos Trepat"/>
    <n v="50"/>
  </r>
  <r>
    <s v="Museu_Tàrrega"/>
    <s v="Museu_Tàrrega"/>
    <n v="3990015"/>
    <s v="39915"/>
    <x v="2"/>
    <s v="Altres ingressos diversos Museu comarcal"/>
    <n v="50"/>
  </r>
  <r>
    <s v="E_Música"/>
    <s v="E_Música"/>
    <n v="3990016"/>
    <s v="39916"/>
    <x v="2"/>
    <s v="Altres ingressos diversos Escola música"/>
    <n v="50"/>
  </r>
  <r>
    <s v="Tresoreria"/>
    <s v="Tresoreria"/>
    <n v="3990020"/>
    <s v="39920"/>
    <x v="2"/>
    <s v="Altres ingressos diversos subvencions"/>
    <n v="10"/>
  </r>
  <r>
    <s v="Promoció Econòmica"/>
    <s v="Promoció Econòmica"/>
    <n v="3990003"/>
    <n v="39903"/>
    <x v="2"/>
    <s v="Altres ingressos bus urbà"/>
    <n v="18000"/>
  </r>
  <r>
    <s v="Tresoreria"/>
    <s v="Tresoreria"/>
    <n v="4200001"/>
    <n v="42000"/>
    <x v="3"/>
    <s v="Fons Cooperació Estatal"/>
    <n v="4658826.26"/>
  </r>
  <r>
    <s v="Tresoreria"/>
    <s v="Tresoreria"/>
    <n v="4200002"/>
    <s v="42002"/>
    <x v="3"/>
    <s v="Participació en els tributs de l’Estat."/>
    <n v="0"/>
  </r>
  <r>
    <s v="Tresoreria"/>
    <s v="Tresoreria"/>
    <n v="4202001"/>
    <n v="42020"/>
    <x v="3"/>
    <s v="Compensació per beneficis fiscals"/>
    <n v="18000"/>
  </r>
  <r>
    <s v="Igualtat, salut i joventut"/>
    <s v="Igualtat, salut i joventut"/>
    <n v="4209002"/>
    <n v="42090"/>
    <x v="3"/>
    <s v="Subv. Violència contra la dona"/>
    <n v="6829.24"/>
  </r>
  <r>
    <s v="Tresoreria"/>
    <s v="Tresoreria"/>
    <n v="4500001"/>
    <s v="45001"/>
    <x v="3"/>
    <s v="Fons Cooperació Generalitat de Catalunya"/>
    <n v="232000"/>
  </r>
  <r>
    <s v="Igualtat, salut i joventut"/>
    <s v="Igualtat, salut i joventut"/>
    <n v="4500205"/>
    <s v="45005"/>
    <x v="3"/>
    <s v="Subv. Oficina Jove de l'Urgell"/>
    <n v="27000"/>
  </r>
  <r>
    <s v="Ensenyament"/>
    <s v="Ensenyament"/>
    <n v="4503000"/>
    <n v="45030"/>
    <x v="3"/>
    <s v="Subv. Destinada al finançament de les oficines municipals d’escolarització"/>
    <n v="10000"/>
  </r>
  <r>
    <s v="Ensenyament"/>
    <s v="Ensenyament"/>
    <n v="4503001"/>
    <n v="45031"/>
    <x v="3"/>
    <s v="Subv. Escola Música Ensenyament "/>
    <n v="36141.49"/>
  </r>
  <r>
    <s v="Ensenyament"/>
    <s v="Ensenyament"/>
    <n v="4503005"/>
    <n v="45035"/>
    <x v="3"/>
    <s v="Pla Educatiu Entorn"/>
    <n v="56271"/>
  </r>
  <r>
    <s v="Llar_Infants_La_Pau"/>
    <s v="Llar_Infants_La_Pau"/>
    <n v="4503008"/>
    <n v="45038"/>
    <x v="3"/>
    <s v="Subv. GENCAT Llar infants la pau"/>
    <n v="110914.29"/>
  </r>
  <r>
    <s v="Llar_Infants_El_Niu"/>
    <s v="Llar_Infants_El_Niu"/>
    <n v="4503009"/>
    <n v="45039"/>
    <x v="3"/>
    <s v="Subv. GENCAT Llar infants el niu"/>
    <n v="145942.85999999999"/>
  </r>
  <r>
    <s v="Llar_Infants_El_Niu"/>
    <s v="Llar_Infants_El_Niu"/>
    <n v="4503010"/>
    <n v="45032"/>
    <x v="3"/>
    <s v="Subv. GENCAT. Llars infants GRATUITAT I2"/>
    <n v="128000"/>
  </r>
  <r>
    <s v="Cultura"/>
    <s v="Cultura"/>
    <n v="4508000"/>
    <n v="45080"/>
    <x v="3"/>
    <s v="Subv. Activitats complementàries (cultura) OSIC"/>
    <n v="16000"/>
  </r>
  <r>
    <s v="Finances"/>
    <s v="Finances"/>
    <n v="4508002"/>
    <n v="45082"/>
    <x v="3"/>
    <s v="Subv. Justicia Jutjat de Pau"/>
    <n v="5000"/>
  </r>
  <r>
    <s v="Acció Social"/>
    <s v="Acció Social"/>
    <n v="4508006"/>
    <n v="45081"/>
    <x v="3"/>
    <s v="Oficina habitatge"/>
    <n v="31362"/>
  </r>
  <r>
    <s v="Serveis Municipals"/>
    <s v="Serveis Municipals"/>
    <n v="4508013"/>
    <n v="45083"/>
    <x v="3"/>
    <s v="Retorn Brossa Orgànica GENCAT"/>
    <n v="20000"/>
  </r>
  <r>
    <s v="Serveis Municipals"/>
    <s v="Igualtat, salut i joventut"/>
    <n v="4508028"/>
    <n v="45088"/>
    <x v="3"/>
    <s v="Subv. Consultoris mèdics 2020. Generalitat"/>
    <n v="2400"/>
  </r>
  <r>
    <s v="Cultura"/>
    <s v="Cultura"/>
    <n v="4508034"/>
    <n v="45084"/>
    <x v="3"/>
    <s v="Subv. Per programacions escolars d'arts escèniques i música GENCAT"/>
    <n v="3963"/>
  </r>
  <r>
    <s v="Acció Social"/>
    <s v="Acció Social"/>
    <n v="4508037"/>
    <n v="45087"/>
    <x v="3"/>
    <s v="Subv. Agència de l'Habitatge. Rehabilitació habitatges Next Generation"/>
    <n v="15000"/>
  </r>
  <r>
    <s v="Museu_Tàrrega"/>
    <s v="Museu_Tàrrega"/>
    <n v="4508038"/>
    <n v="45085"/>
    <x v="3"/>
    <s v="Subv. activitats Museus OSIC"/>
    <n v="23300"/>
  </r>
  <r>
    <s v="Museu_Tàrrega"/>
    <s v="Museu_Tàrrega"/>
    <n v="4508039"/>
    <n v="45086"/>
    <x v="3"/>
    <s v="Subv. Plans Directors OSIC"/>
    <n v="15000"/>
  </r>
  <r>
    <s v="Museu_Tàrrega"/>
    <s v="Museu_Tàrrega"/>
    <n v="4508040"/>
    <n v="45089"/>
    <x v="3"/>
    <s v="Subv. Restauració, Etnologia i documentació OSIC"/>
    <n v="7500"/>
  </r>
  <r>
    <s v="Museu_Tàrrega"/>
    <s v="Museu_Tàrrega"/>
    <n v="4508041"/>
    <n v="45089"/>
    <x v="3"/>
    <s v="Subv. Etnologia OSIC"/>
    <n v="0"/>
  </r>
  <r>
    <s v="Museu_Tàrrega"/>
    <s v="Museu_Tàrrega"/>
    <n v="4508042"/>
    <n v="45089"/>
    <x v="3"/>
    <s v="Subv. Documentació OSIC"/>
    <n v="0"/>
  </r>
  <r>
    <s v="Igualtat, salut i joventut"/>
    <s v="Igualtat, salut i joventut"/>
    <n v="4610034"/>
    <s v="46134"/>
    <x v="3"/>
    <s v="Subv. Àmbit de la salut DDL"/>
    <n v="71000"/>
  </r>
  <r>
    <s v="Serveis Municipals"/>
    <s v="Serveis Municipals"/>
    <n v="4610036"/>
    <s v="46136"/>
    <x v="3"/>
    <s v="Subv. Arrenjament de camins.DDL"/>
    <n v="0"/>
  </r>
  <r>
    <s v="Igualtat, salut i joventut"/>
    <s v="Igualtat, salut i joventut"/>
    <n v="4610037"/>
    <s v="46137"/>
    <x v="3"/>
    <s v="Subv. Igualtat DDL"/>
    <n v="15000"/>
  </r>
  <r>
    <s v="Cultura"/>
    <s v="Promoció Econòmica"/>
    <n v="4610038"/>
    <s v="46138"/>
    <x v="3"/>
    <s v="Subv. Punt GlobaLleida "/>
    <n v="15000"/>
  </r>
  <r>
    <s v="Cultura"/>
    <s v="Cultura"/>
    <n v="4610039"/>
    <s v="46139"/>
    <x v="3"/>
    <s v="Subv. Pla Culturals Ens Locals IEI"/>
    <n v="37000"/>
  </r>
  <r>
    <s v="Promoció Econòmica"/>
    <s v="Promoció Econòmica"/>
    <n v="4610042"/>
    <s v="46142"/>
    <x v="3"/>
    <s v="Subv. DDL. Activitats Firals "/>
    <n v="50000"/>
  </r>
  <r>
    <s v="Medi Ambient"/>
    <s v="Medi Ambient"/>
    <n v="4610043"/>
    <n v="46143"/>
    <x v="3"/>
    <s v="Subv. Pla de cooperació (despeses corrents)"/>
    <n v="159000"/>
  </r>
  <r>
    <s v="Igualtat, salut i joventut"/>
    <s v="Igualtat, salut i joventut"/>
    <n v="4650008"/>
    <s v="46508"/>
    <x v="3"/>
    <s v="Subv. Pla local joventut CCU"/>
    <n v="8300"/>
  </r>
  <r>
    <s v="Igualtat, salut i joventut"/>
    <s v="Igualtat, salut i joventut"/>
    <n v="4650009"/>
    <s v="46509"/>
    <x v="3"/>
    <s v="Subv. Punt atenció LGTBI CCU"/>
    <n v="10000"/>
  </r>
  <r>
    <s v="E_Música"/>
    <s v="E_Música"/>
    <n v="4650010"/>
    <s v="46510"/>
    <x v="3"/>
    <s v="Subv. Musiquem la comarca CCU"/>
    <n v="600"/>
  </r>
  <r>
    <s v="Centre Obert"/>
    <s v="Centre Obert"/>
    <n v="4650203"/>
    <s v="46503"/>
    <x v="3"/>
    <s v="Subv. Acció social infància CCU"/>
    <n v="46565.84"/>
  </r>
  <r>
    <s v="Cultura"/>
    <s v="Cultura"/>
    <n v="4670001"/>
    <s v="46701"/>
    <x v="3"/>
    <s v="Subv. Parc de Nadal Consorci residus Urgell"/>
    <n v="1500"/>
  </r>
  <r>
    <s v="Promoció Econòmica"/>
    <s v="Promoció Econòmica"/>
    <n v="4670002"/>
    <n v="46702"/>
    <x v="3"/>
    <s v="Subv. Fira Medi Ambient Consorci residus Urgell"/>
    <n v="1800"/>
  </r>
  <r>
    <s v="Cultura"/>
    <s v="Cultura"/>
    <n v="4700004"/>
    <s v="47004"/>
    <x v="3"/>
    <s v="Patrocinis Parc de Nadal"/>
    <n v="500"/>
  </r>
  <r>
    <s v="Tresoreria"/>
    <s v="Tresoreria"/>
    <n v="5410001"/>
    <s v="54101"/>
    <x v="4"/>
    <s v="Arrendament de Finques"/>
    <n v="2000"/>
  </r>
  <r>
    <s v="Tresoreria"/>
    <s v="Tresoreria"/>
    <n v="5410003"/>
    <s v="54103"/>
    <x v="4"/>
    <s v="Antenes Claravalls"/>
    <n v="900"/>
  </r>
  <r>
    <s v="Tresoreria"/>
    <s v="Tresoreria"/>
    <n v="5410004"/>
    <s v="54104"/>
    <x v="4"/>
    <s v="Antenes Santa Maria Montmagastrell"/>
    <n v="900"/>
  </r>
  <r>
    <s v="Promoció Econòmica"/>
    <s v="Promoció Econòmica"/>
    <n v="5410007"/>
    <s v="54107"/>
    <x v="4"/>
    <s v="Lloguer espais Viver d'Empreses"/>
    <n v="5000"/>
  </r>
  <r>
    <s v="Complex piscines"/>
    <s v="Complex piscines"/>
    <n v="5490001"/>
    <s v="54901"/>
    <x v="4"/>
    <s v="Arrendament bar piscines estiu Tàrrega"/>
    <n v="4920"/>
  </r>
  <r>
    <s v="Igualtat, salut i joventut"/>
    <s v="Igualtat, salut i joventut"/>
    <n v="5490002"/>
    <s v="54902"/>
    <x v="4"/>
    <s v="Altres rendes de béns immobles - Dones Arrel C/ Plana 3r 2a Bloc 2 Esc A"/>
    <n v="350"/>
  </r>
  <r>
    <s v="Complex piscines"/>
    <s v="Complex piscines"/>
    <n v="5500001"/>
    <s v="55001"/>
    <x v="4"/>
    <s v="Concessió piscina coberta"/>
    <n v="275000"/>
  </r>
  <r>
    <s v="Administració General Secretaria"/>
    <s v="Administració General Secretaria"/>
    <n v="5500002"/>
    <s v="55002"/>
    <x v="4"/>
    <s v="Concessió bar i quioscos"/>
    <n v="17833"/>
  </r>
  <r>
    <s v="Promoció Econòmica"/>
    <s v="Promoció Econòmica"/>
    <n v="5500003"/>
    <s v="55003"/>
    <x v="4"/>
    <s v="Cànon Estacionament Zona Blava"/>
    <n v="3100"/>
  </r>
  <r>
    <s v="Finances"/>
    <s v="Finances"/>
    <n v="5500006"/>
    <s v="55006"/>
    <x v="4"/>
    <s v="Concessió aigua SOREA "/>
    <n v="46000"/>
  </r>
  <r>
    <s v="Finances"/>
    <s v="Finances"/>
    <n v="5500008"/>
    <s v="55008"/>
    <x v="4"/>
    <s v="Concessió Clavegueram SOREA"/>
    <n v="8500"/>
  </r>
  <r>
    <s v="Tresoreria"/>
    <s v="Tresoreria"/>
    <n v="5520001"/>
    <s v="55201"/>
    <x v="4"/>
    <s v="Abocador comarcal"/>
    <n v="17000"/>
  </r>
  <r>
    <s v="Tresoreria"/>
    <s v="Tresoreria"/>
    <n v="5520002"/>
    <s v="55202"/>
    <x v="4"/>
    <s v="Instal.lació Fotovoltaica"/>
    <n v="3000"/>
  </r>
  <r>
    <s v="Tresoreria"/>
    <s v="Tresoreria"/>
    <n v="5990002"/>
    <n v="59900"/>
    <x v="4"/>
    <s v="Producció energia plaques solars"/>
    <n v="4000"/>
  </r>
  <r>
    <s v="Urbanisme"/>
    <s v="Urbanisme"/>
    <n v="7508038"/>
    <n v="75081"/>
    <x v="5"/>
    <s v="Subv. Redacció projectes"/>
    <n v="40000"/>
  </r>
  <r>
    <s v="Urbanisme"/>
    <s v="Urbanisme"/>
    <n v="7508039"/>
    <n v="75082"/>
    <x v="5"/>
    <s v="Subv. Teulada nau 18"/>
    <n v="37500"/>
  </r>
  <r>
    <s v="Urbanisme"/>
    <s v="Urbanisme"/>
    <n v="7508040"/>
    <n v="75083"/>
    <x v="5"/>
    <s v="Subv. Seguretat viària C-14"/>
    <n v="150000"/>
  </r>
  <r>
    <s v="Cultura"/>
    <s v="Cultura"/>
    <n v="7508022"/>
    <n v="75084"/>
    <x v="5"/>
    <s v="Subv. Generalitat llibres "/>
    <n v="10000"/>
  </r>
  <r>
    <s v="Urbanisme"/>
    <s v="Urbanisme"/>
    <n v="7510004"/>
    <s v="75104"/>
    <x v="5"/>
    <s v="ACA Reposició i millores depuradora "/>
    <n v="500000"/>
  </r>
  <r>
    <s v="Urbanisme"/>
    <s v="Urbanisme"/>
    <n v="7610072"/>
    <n v="76172"/>
    <x v="5"/>
    <s v="Subv. Enllumenat públic carrer Sant Pelegrí"/>
    <n v="49000"/>
  </r>
  <r>
    <s v="Urbanisme"/>
    <s v="Urbanisme"/>
    <n v="7610073"/>
    <n v="76173"/>
    <x v="5"/>
    <s v="Subv. Torreó carrer Migdia"/>
    <n v="31000"/>
  </r>
  <r>
    <s v="Urbanisme"/>
    <s v="Urbanisme"/>
    <n v="7800000"/>
    <s v="78000"/>
    <x v="5"/>
    <s v="Conveni Endesa SUD-17"/>
    <n v="120000"/>
  </r>
  <r>
    <s v="Urbanisme"/>
    <s v="Urbanisme"/>
    <n v="7970003"/>
    <n v="79703"/>
    <x v="5"/>
    <s v="Subv. Accessibilitat equipaments municipals (Next Generation)"/>
    <n v="107000"/>
  </r>
  <r>
    <s v="Urbanisme"/>
    <s v="Urbanisme"/>
    <n v="7970004"/>
    <n v="79704"/>
    <x v="5"/>
    <s v="Subv. Punts de recàrrega vehicles elèctrics (Next Generation)"/>
    <n v="25000"/>
  </r>
  <r>
    <s v="Urbanisme"/>
    <s v="Urbanisme"/>
    <n v="7970005"/>
    <n v="79705"/>
    <x v="5"/>
    <s v="Subv. Reforma enèrgetica Ajuntament PIREP. Redacció projectes"/>
    <n v="24000"/>
  </r>
  <r>
    <s v="Urbanisme"/>
    <s v="Urbanisme"/>
    <n v="7970006"/>
    <n v="79706"/>
    <x v="5"/>
    <s v="Subv. Eficiència energètica equipaments municipals (Next Generation)"/>
    <n v="100000"/>
  </r>
  <r>
    <s v="Urbanisme"/>
    <s v="Urbanisme"/>
    <n v="7970007"/>
    <n v="79707"/>
    <x v="5"/>
    <s v="Subv. Reforma enèrgetica piscina PIREP. Redacció projectes"/>
    <n v="136000"/>
  </r>
  <r>
    <s v="Tresoreria"/>
    <s v="Tresoreria"/>
    <n v="9130011"/>
    <s v="91311"/>
    <x v="6"/>
    <s v="Préstecs rebuts a llarg termini d’ens de fora del sector públic."/>
    <n v="13395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6">
  <r>
    <s v="Tresoreria"/>
    <s v="Tresoreria"/>
    <s v="01100"/>
    <s v="Interessos"/>
    <x v="0"/>
    <s v="011003100001"/>
    <x v="0"/>
    <x v="0"/>
    <n v="37616.120000000003"/>
  </r>
  <r>
    <s v="Tresoreria"/>
    <s v="Tresoreria"/>
    <s v="01100"/>
    <s v="Interessos"/>
    <x v="1"/>
    <s v="011003100002"/>
    <x v="0"/>
    <x v="1"/>
    <n v="409.5"/>
  </r>
  <r>
    <s v="Tresoreria"/>
    <s v="Tresoreria"/>
    <s v="01100"/>
    <s v="Interessos"/>
    <x v="2"/>
    <s v="011003100004"/>
    <x v="0"/>
    <x v="2"/>
    <n v="5761.98"/>
  </r>
  <r>
    <s v="Tresoreria"/>
    <s v="Tresoreria"/>
    <s v="01100"/>
    <s v="Interessos"/>
    <x v="3"/>
    <s v="011003100009"/>
    <x v="0"/>
    <x v="3"/>
    <n v="10041.540000000001"/>
  </r>
  <r>
    <s v="Tresoreria"/>
    <s v="Tresoreria"/>
    <s v="01100"/>
    <s v="Interessos"/>
    <x v="4"/>
    <s v="011003100010"/>
    <x v="0"/>
    <x v="4"/>
    <n v="2406.7199999999998"/>
  </r>
  <r>
    <s v="Tresoreria"/>
    <s v="Tresoreria"/>
    <s v="01100"/>
    <s v="Interessos"/>
    <x v="5"/>
    <s v="011003100012"/>
    <x v="0"/>
    <x v="5"/>
    <n v="5236.3100000000004"/>
  </r>
  <r>
    <s v="Tresoreria"/>
    <s v="Tresoreria"/>
    <s v="01100"/>
    <s v="Interessos"/>
    <x v="6"/>
    <s v="011003100013"/>
    <x v="0"/>
    <x v="6"/>
    <n v="13539.77"/>
  </r>
  <r>
    <s v="Tresoreria"/>
    <s v="Tresoreria"/>
    <s v="01100"/>
    <s v="Interessos"/>
    <x v="7"/>
    <s v="011003103701"/>
    <x v="0"/>
    <x v="7"/>
    <n v="500"/>
  </r>
  <r>
    <s v="Tresoreria"/>
    <s v="Tresoreria"/>
    <s v="01100"/>
    <s v="Interessos"/>
    <x v="8"/>
    <s v="011003105101"/>
    <x v="0"/>
    <x v="8"/>
    <n v="20945.349999999999"/>
  </r>
  <r>
    <s v="Tresoreria"/>
    <s v="Tresoreria"/>
    <s v="01100"/>
    <s v="Interessos"/>
    <x v="9"/>
    <s v="011003105901"/>
    <x v="0"/>
    <x v="9"/>
    <n v="775.63"/>
  </r>
  <r>
    <s v="Tresoreria"/>
    <s v="Tresoreria"/>
    <s v="01100"/>
    <s v="Interessos"/>
    <x v="10"/>
    <s v="011003106201"/>
    <x v="0"/>
    <x v="10"/>
    <n v="9378.98"/>
  </r>
  <r>
    <s v="Tresoreria"/>
    <s v="Tresoreria"/>
    <s v="01100"/>
    <s v="Interessos"/>
    <x v="11"/>
    <s v="011003110001"/>
    <x v="0"/>
    <x v="11"/>
    <n v="1000"/>
  </r>
  <r>
    <s v="Tresoreria"/>
    <s v="Tresoreria"/>
    <s v="01100"/>
    <s v="Interessos"/>
    <x v="12"/>
    <s v="011009130009"/>
    <x v="1"/>
    <x v="12"/>
    <n v="12250"/>
  </r>
  <r>
    <s v="Tresoreria"/>
    <s v="Tresoreria"/>
    <s v="01100"/>
    <s v="Interessos"/>
    <x v="13"/>
    <s v="011009130012"/>
    <x v="1"/>
    <x v="13"/>
    <n v="21400"/>
  </r>
  <r>
    <s v="Tresoreria"/>
    <s v="Tresoreria"/>
    <s v="01100"/>
    <s v="Interessos"/>
    <x v="14"/>
    <s v="011009130013"/>
    <x v="1"/>
    <x v="14"/>
    <n v="58000"/>
  </r>
  <r>
    <s v="Tresoreria"/>
    <s v="Tresoreria"/>
    <s v="01102"/>
    <s v="Amortitzacions"/>
    <x v="15"/>
    <s v="011029130001"/>
    <x v="1"/>
    <x v="15"/>
    <n v="222662.9"/>
  </r>
  <r>
    <s v="Tresoreria"/>
    <s v="Tresoreria"/>
    <s v="01102"/>
    <s v="Amortitzacions"/>
    <x v="16"/>
    <s v="011029130002"/>
    <x v="1"/>
    <x v="16"/>
    <n v="10000"/>
  </r>
  <r>
    <s v="Tresoreria"/>
    <s v="Tresoreria"/>
    <s v="01102"/>
    <s v="Amortitzacions"/>
    <x v="17"/>
    <s v="011029130004"/>
    <x v="1"/>
    <x v="17"/>
    <n v="27200"/>
  </r>
  <r>
    <s v="Tresoreria"/>
    <s v="Tresoreria"/>
    <s v="01102"/>
    <s v="Amortitzacions"/>
    <x v="18"/>
    <s v="011029130010"/>
    <x v="1"/>
    <x v="18"/>
    <n v="9887.8799999999992"/>
  </r>
  <r>
    <s v="Tresoreria"/>
    <s v="Tresoreria"/>
    <s v="01102"/>
    <s v="Amortitzacions"/>
    <x v="19"/>
    <s v="011029130011"/>
    <x v="1"/>
    <x v="19"/>
    <n v="748016.89"/>
  </r>
  <r>
    <s v="Tresoreria"/>
    <s v="Tresoreria"/>
    <s v="01102"/>
    <s v="Amortitzacions"/>
    <x v="20"/>
    <s v="011029136101"/>
    <x v="1"/>
    <x v="9"/>
    <n v="84827.36"/>
  </r>
  <r>
    <s v="Tresoreria"/>
    <s v="Tresoreria"/>
    <s v="01102"/>
    <s v="Amortitzacions"/>
    <x v="21"/>
    <s v="011029136401"/>
    <x v="1"/>
    <x v="10"/>
    <n v="77922.740000000005"/>
  </r>
  <r>
    <s v="Tresoreria"/>
    <s v="Tresoreria"/>
    <s v="01102"/>
    <s v="Amortitzacions"/>
    <x v="22"/>
    <s v="011029136801"/>
    <x v="1"/>
    <x v="20"/>
    <n v="333934.8"/>
  </r>
  <r>
    <s v="Recursos Humans"/>
    <s v="Recursos Humans"/>
    <n v="13200"/>
    <s v="Guàrdia Urbana"/>
    <x v="23"/>
    <s v="132001200301"/>
    <x v="2"/>
    <x v="21"/>
    <n v="11422.79"/>
  </r>
  <r>
    <s v="Recursos Humans"/>
    <s v="Recursos Humans"/>
    <n v="13200"/>
    <s v="Guàrdia Urbana"/>
    <x v="24"/>
    <s v="132001200401"/>
    <x v="2"/>
    <x v="22"/>
    <n v="203524.92"/>
  </r>
  <r>
    <s v="Recursos Humans"/>
    <s v="Recursos Humans"/>
    <n v="13200"/>
    <s v="Guàrdia Urbana"/>
    <x v="25"/>
    <s v="132001200601"/>
    <x v="2"/>
    <x v="23"/>
    <n v="22174.92"/>
  </r>
  <r>
    <s v="Recursos Humans"/>
    <s v="Recursos Humans"/>
    <n v="13200"/>
    <s v="Guàrdia Urbana"/>
    <x v="26"/>
    <s v="132001210001"/>
    <x v="2"/>
    <x v="24"/>
    <n v="116146.86"/>
  </r>
  <r>
    <s v="Recursos Humans"/>
    <s v="Recursos Humans"/>
    <n v="13200"/>
    <s v="Guàrdia Urbana"/>
    <x v="27"/>
    <s v="132001210101"/>
    <x v="2"/>
    <x v="25"/>
    <n v="329103.58"/>
  </r>
  <r>
    <s v="Recursos Humans"/>
    <s v="Recursos Humans"/>
    <n v="13200"/>
    <s v="Guàrdia Urbana"/>
    <x v="28"/>
    <s v="132001300001"/>
    <x v="2"/>
    <x v="26"/>
    <n v="35375.64"/>
  </r>
  <r>
    <s v="Recursos Humans"/>
    <s v="Recursos Humans"/>
    <n v="13200"/>
    <s v="Guàrdia Urbana"/>
    <x v="29"/>
    <s v="132001300002"/>
    <x v="2"/>
    <x v="27"/>
    <n v="9018.5499999999993"/>
  </r>
  <r>
    <s v="Recursos Humans"/>
    <s v="Recursos Humans"/>
    <n v="13200"/>
    <s v="Guàrdia Urbana"/>
    <x v="30"/>
    <s v="132001300101"/>
    <x v="2"/>
    <x v="28"/>
    <n v="2900"/>
  </r>
  <r>
    <s v="Recursos Humans"/>
    <s v="Recursos Humans"/>
    <n v="13200"/>
    <s v="Guàrdia Urbana"/>
    <x v="31"/>
    <s v="132001300201"/>
    <x v="2"/>
    <x v="29"/>
    <n v="18408.93"/>
  </r>
  <r>
    <s v="Recursos Humans"/>
    <s v="Recursos Humans"/>
    <n v="13200"/>
    <s v="Guàrdia Urbana"/>
    <x v="32"/>
    <s v="132001300202"/>
    <x v="2"/>
    <x v="30"/>
    <n v="21722.25"/>
  </r>
  <r>
    <s v="Recursos Humans"/>
    <s v="Recursos Humans"/>
    <n v="13200"/>
    <s v="Guàrdia Urbana"/>
    <x v="33"/>
    <s v="132001310001"/>
    <x v="2"/>
    <x v="31"/>
    <n v="19252.89"/>
  </r>
  <r>
    <s v="Recursos Humans"/>
    <s v="Recursos Humans"/>
    <n v="13200"/>
    <s v="Guàrdia Urbana"/>
    <x v="34"/>
    <s v="132001310002"/>
    <x v="2"/>
    <x v="32"/>
    <n v="5112.1499999999996"/>
  </r>
  <r>
    <s v="Recursos Humans"/>
    <s v="Recursos Humans"/>
    <n v="13200"/>
    <s v="Guàrdia Urbana"/>
    <x v="35"/>
    <s v="132001310003"/>
    <x v="2"/>
    <x v="33"/>
    <n v="11259.42"/>
  </r>
  <r>
    <s v="Recursos Humans"/>
    <s v="Recursos Humans"/>
    <n v="13200"/>
    <s v="Guàrdia Urbana"/>
    <x v="36"/>
    <s v="132001310004"/>
    <x v="2"/>
    <x v="34"/>
    <n v="13050.49"/>
  </r>
  <r>
    <s v="Recursos Humans"/>
    <s v="Recursos Humans"/>
    <n v="13200"/>
    <s v="Guàrdia Urbana"/>
    <x v="37"/>
    <s v="132001500001"/>
    <x v="2"/>
    <x v="35"/>
    <n v="80000"/>
  </r>
  <r>
    <s v="Recursos Humans"/>
    <s v="Recursos Humans"/>
    <n v="13200"/>
    <s v="Guàrdia Urbana"/>
    <x v="38"/>
    <s v="132001500002"/>
    <x v="2"/>
    <x v="36"/>
    <n v="1891.44"/>
  </r>
  <r>
    <s v="Recursos Humans"/>
    <s v="Recursos Humans"/>
    <n v="13200"/>
    <s v="Guàrdia Urbana"/>
    <x v="39"/>
    <s v="132001510001"/>
    <x v="2"/>
    <x v="37"/>
    <n v="30000"/>
  </r>
  <r>
    <s v="Recursos Humans"/>
    <s v="Recursos Humans"/>
    <n v="13200"/>
    <s v="Guàrdia Urbana"/>
    <x v="40"/>
    <s v="132001510002"/>
    <x v="2"/>
    <x v="38"/>
    <n v="50"/>
  </r>
  <r>
    <s v="Recursos Humans"/>
    <s v="Recursos Humans"/>
    <n v="13200"/>
    <s v="Guàrdia Urbana"/>
    <x v="41"/>
    <s v="132001600001"/>
    <x v="2"/>
    <x v="39"/>
    <n v="283362.90000000002"/>
  </r>
  <r>
    <s v="Recursos Humans"/>
    <s v="Governació"/>
    <n v="13200"/>
    <s v="Guàrdia Urbana"/>
    <x v="42"/>
    <s v="132001620001"/>
    <x v="2"/>
    <x v="40"/>
    <n v="2000"/>
  </r>
  <r>
    <s v="Governació"/>
    <s v="Governació"/>
    <n v="13200"/>
    <s v="Guàrdia Urbana"/>
    <x v="43"/>
    <s v="132002040001"/>
    <x v="3"/>
    <x v="41"/>
    <n v="32000"/>
  </r>
  <r>
    <s v="Administració General Informàtica"/>
    <s v="Administració General Informàtica"/>
    <n v="13200"/>
    <s v="Guàrdia Urbana"/>
    <x v="44"/>
    <s v="132002060001"/>
    <x v="3"/>
    <x v="42"/>
    <n v="882.51"/>
  </r>
  <r>
    <s v="Governació"/>
    <s v="Governació"/>
    <n v="13200"/>
    <s v="Guàrdia Urbana"/>
    <x v="45"/>
    <s v="132002080001"/>
    <x v="3"/>
    <x v="43"/>
    <n v="2200"/>
  </r>
  <r>
    <s v="Governació"/>
    <s v="Governació"/>
    <n v="13200"/>
    <s v="Guàrdia Urbana"/>
    <x v="46"/>
    <s v="132002100001"/>
    <x v="3"/>
    <x v="44"/>
    <n v="10000"/>
  </r>
  <r>
    <s v="Serveis Municipals"/>
    <s v="Serveis Municipals"/>
    <n v="13200"/>
    <s v="Guàrdia Urbana"/>
    <x v="47"/>
    <s v="132002120000"/>
    <x v="3"/>
    <x v="45"/>
    <n v="4000"/>
  </r>
  <r>
    <s v="Governació"/>
    <s v="Serveis Municipals"/>
    <n v="13200"/>
    <s v="Guàrdia Urbana"/>
    <x v="48"/>
    <s v="132002130001"/>
    <x v="3"/>
    <x v="46"/>
    <n v="2000"/>
  </r>
  <r>
    <s v="Governació"/>
    <s v="Governació"/>
    <n v="13200"/>
    <s v="Guàrdia Urbana"/>
    <x v="49"/>
    <s v="132002140001"/>
    <x v="3"/>
    <x v="47"/>
    <n v="4000"/>
  </r>
  <r>
    <s v="Governació"/>
    <s v="Governació"/>
    <n v="13200"/>
    <s v="Guàrdia Urbana"/>
    <x v="50"/>
    <s v="132002150001"/>
    <x v="3"/>
    <x v="48"/>
    <n v="1000"/>
  </r>
  <r>
    <s v="Administració General Informàtica"/>
    <s v="Administració General Informàtica"/>
    <n v="13200"/>
    <s v="Guàrdia Urbana"/>
    <x v="51"/>
    <s v="132002160001"/>
    <x v="3"/>
    <x v="49"/>
    <n v="250"/>
  </r>
  <r>
    <s v="Administració General Informàtica"/>
    <s v="Administració General Informàtica"/>
    <n v="13200"/>
    <s v="Guàrdia Urbana"/>
    <x v="52"/>
    <s v="132002160002"/>
    <x v="3"/>
    <x v="50"/>
    <n v="1000"/>
  </r>
  <r>
    <s v="Governació"/>
    <s v="Governació"/>
    <n v="13200"/>
    <s v="Guàrdia Urbana"/>
    <x v="53"/>
    <s v="132002160003"/>
    <x v="3"/>
    <x v="51"/>
    <n v="1000"/>
  </r>
  <r>
    <s v="Administració General Informàtica"/>
    <s v="Administració General Informàtica"/>
    <n v="13200"/>
    <s v="Guàrdia Urbana"/>
    <x v="54"/>
    <s v="132006360000"/>
    <x v="4"/>
    <x v="52"/>
    <n v="0"/>
  </r>
  <r>
    <s v="Governació"/>
    <s v="Governació"/>
    <n v="13200"/>
    <s v="Guàrdia Urbana"/>
    <x v="55"/>
    <s v="132002200001"/>
    <x v="3"/>
    <x v="53"/>
    <n v="1250"/>
  </r>
  <r>
    <s v="Governació"/>
    <s v="Administració General Informàtica"/>
    <n v="13200"/>
    <s v="Guàrdia Urbana"/>
    <x v="56"/>
    <s v="132002200010"/>
    <x v="3"/>
    <x v="54"/>
    <n v="1544"/>
  </r>
  <r>
    <s v="Medi Ambient"/>
    <s v="Medi Ambient"/>
    <n v="13200"/>
    <s v="Guàrdia Urbana"/>
    <x v="57"/>
    <s v="132002210001"/>
    <x v="3"/>
    <x v="55"/>
    <n v="4000"/>
  </r>
  <r>
    <s v="Medi Ambient"/>
    <s v="Medi Ambient"/>
    <n v="13200"/>
    <s v="Guàrdia Urbana"/>
    <x v="58"/>
    <s v="132002210101"/>
    <x v="3"/>
    <x v="56"/>
    <n v="300"/>
  </r>
  <r>
    <s v="Governació"/>
    <s v="Serveis Municipals"/>
    <n v="13200"/>
    <s v="Guàrdia Urbana"/>
    <x v="59"/>
    <s v="132002210301"/>
    <x v="3"/>
    <x v="57"/>
    <n v="14000"/>
  </r>
  <r>
    <s v="Governació"/>
    <s v="Governació"/>
    <n v="13200"/>
    <s v="Guàrdia Urbana"/>
    <x v="60"/>
    <s v="132002210302"/>
    <x v="3"/>
    <x v="58"/>
    <n v="20000"/>
  </r>
  <r>
    <s v="Governació"/>
    <s v="Governació"/>
    <n v="13200"/>
    <s v="Guàrdia Urbana"/>
    <x v="61"/>
    <s v="132002210401"/>
    <x v="3"/>
    <x v="59"/>
    <n v="8000"/>
  </r>
  <r>
    <s v="Governació"/>
    <s v="Governació"/>
    <n v="13200"/>
    <s v="Guàrdia Urbana"/>
    <x v="62"/>
    <s v="132002210501"/>
    <x v="3"/>
    <x v="60"/>
    <n v="1000"/>
  </r>
  <r>
    <s v="Governació"/>
    <s v="Governació"/>
    <n v="13200"/>
    <s v="Guàrdia Urbana"/>
    <x v="63"/>
    <s v="132002211001"/>
    <x v="3"/>
    <x v="61"/>
    <n v="100"/>
  </r>
  <r>
    <s v="Governació"/>
    <s v="Governació"/>
    <n v="13200"/>
    <s v="Guàrdia Urbana"/>
    <x v="64"/>
    <s v="132002219901"/>
    <x v="3"/>
    <x v="62"/>
    <n v="2500"/>
  </r>
  <r>
    <s v="Administració General Informàtica"/>
    <s v="Administració General Informàtica"/>
    <n v="13200"/>
    <s v="Guàrdia Urbana"/>
    <x v="65"/>
    <s v="132002220001"/>
    <x v="3"/>
    <x v="63"/>
    <n v="9000"/>
  </r>
  <r>
    <s v="Governació"/>
    <s v="Governació"/>
    <n v="13200"/>
    <s v="Guàrdia Urbana"/>
    <x v="66"/>
    <s v="132002240001"/>
    <x v="3"/>
    <x v="64"/>
    <n v="2000"/>
  </r>
  <r>
    <s v="Governació"/>
    <s v="Governació"/>
    <n v="13200"/>
    <s v="Guàrdia Urbana"/>
    <x v="67"/>
    <s v="132002260101"/>
    <x v="3"/>
    <x v="65"/>
    <n v="1500"/>
  </r>
  <r>
    <s v="Governació"/>
    <s v="Governació"/>
    <n v="13200"/>
    <s v="Guàrdia Urbana"/>
    <x v="68"/>
    <s v="132002270401"/>
    <x v="3"/>
    <x v="66"/>
    <n v="3000"/>
  </r>
  <r>
    <s v="Governació"/>
    <s v="Governació"/>
    <n v="13200"/>
    <s v="Guàrdia Urbana"/>
    <x v="69"/>
    <s v="132002279900"/>
    <x v="3"/>
    <x v="67"/>
    <n v="2000"/>
  </r>
  <r>
    <s v="Governació"/>
    <s v="Administració General Informàtica"/>
    <n v="13200"/>
    <s v="Guàrdia Urbana"/>
    <x v="70"/>
    <s v="132002279922"/>
    <x v="3"/>
    <x v="68"/>
    <n v="1600"/>
  </r>
  <r>
    <s v="Administració General Informàtica"/>
    <s v="Administració General Informàtica"/>
    <n v="13200"/>
    <s v="Guàrdia Urbana"/>
    <x v="71"/>
    <s v="132002279940"/>
    <x v="3"/>
    <x v="69"/>
    <n v="7700"/>
  </r>
  <r>
    <s v="Governació"/>
    <s v="Governació"/>
    <n v="13200"/>
    <s v="Guàrdia Urbana"/>
    <x v="72"/>
    <s v="132002279951"/>
    <x v="3"/>
    <x v="70"/>
    <n v="500"/>
  </r>
  <r>
    <s v="Governació"/>
    <s v="Governació"/>
    <n v="13200"/>
    <s v="Guàrdia Urbana"/>
    <x v="73"/>
    <s v="132002302000"/>
    <x v="3"/>
    <x v="71"/>
    <n v="1000"/>
  </r>
  <r>
    <s v="Governació"/>
    <s v="Governació"/>
    <n v="13200"/>
    <s v="Guàrdia Urbana"/>
    <x v="74"/>
    <s v="132002312000"/>
    <x v="3"/>
    <x v="72"/>
    <n v="1500"/>
  </r>
  <r>
    <s v="Governació"/>
    <s v="Governació"/>
    <n v="13200"/>
    <s v="Guàrdia Urbana"/>
    <x v="75"/>
    <s v="132006230001"/>
    <x v="4"/>
    <x v="73"/>
    <n v="2000"/>
  </r>
  <r>
    <s v="Governació"/>
    <s v="Governació"/>
    <n v="13200"/>
    <s v="Guàrdia Urbana"/>
    <x v="76"/>
    <s v="132006240001"/>
    <x v="4"/>
    <x v="74"/>
    <n v="16000"/>
  </r>
  <r>
    <s v="Governació"/>
    <s v="Administració General Informàtica"/>
    <n v="13200"/>
    <s v="Guàrdia Urbana"/>
    <x v="77"/>
    <s v="132006350001"/>
    <x v="4"/>
    <x v="75"/>
    <n v="30000"/>
  </r>
  <r>
    <s v="Administració General Informàtica"/>
    <s v="Administració General Informàtica"/>
    <n v="13200"/>
    <s v="Guàrdia Urbana"/>
    <x v="78"/>
    <s v="132006410001"/>
    <x v="4"/>
    <x v="76"/>
    <n v="8833"/>
  </r>
  <r>
    <s v="Recursos Humans"/>
    <s v="Recursos Humans"/>
    <n v="15100"/>
    <s v="Urbanisme"/>
    <x v="79"/>
    <s v="151001200001"/>
    <x v="2"/>
    <x v="77"/>
    <n v="16962.259999999998"/>
  </r>
  <r>
    <s v="Recursos Humans"/>
    <s v="Recursos Humans"/>
    <n v="15100"/>
    <s v="Urbanisme"/>
    <x v="25"/>
    <s v="151001200601"/>
    <x v="2"/>
    <x v="23"/>
    <n v="3005.52"/>
  </r>
  <r>
    <s v="Recursos Humans"/>
    <s v="Recursos Humans"/>
    <n v="15100"/>
    <s v="Urbanisme"/>
    <x v="26"/>
    <s v="151001210001"/>
    <x v="2"/>
    <x v="24"/>
    <n v="11299.68"/>
  </r>
  <r>
    <s v="Recursos Humans"/>
    <s v="Recursos Humans"/>
    <n v="15100"/>
    <s v="Urbanisme"/>
    <x v="27"/>
    <s v="151001210101"/>
    <x v="2"/>
    <x v="25"/>
    <n v="10727.08"/>
  </r>
  <r>
    <s v="Recursos Humans"/>
    <s v="Recursos Humans"/>
    <n v="15100"/>
    <s v="Urbanisme"/>
    <x v="28"/>
    <s v="151001300001"/>
    <x v="2"/>
    <x v="26"/>
    <n v="81060.67"/>
  </r>
  <r>
    <s v="Recursos Humans"/>
    <s v="Recursos Humans"/>
    <n v="15100"/>
    <s v="Urbanisme"/>
    <x v="29"/>
    <s v="151001300002"/>
    <x v="2"/>
    <x v="27"/>
    <n v="20510.400000000001"/>
  </r>
  <r>
    <s v="Recursos Humans"/>
    <s v="Recursos Humans"/>
    <n v="15100"/>
    <s v="Urbanisme"/>
    <x v="31"/>
    <s v="151001300201"/>
    <x v="2"/>
    <x v="29"/>
    <n v="51056.18"/>
  </r>
  <r>
    <s v="Recursos Humans"/>
    <s v="Recursos Humans"/>
    <n v="15100"/>
    <s v="Urbanisme"/>
    <x v="32"/>
    <s v="151001300202"/>
    <x v="2"/>
    <x v="30"/>
    <n v="59468.4"/>
  </r>
  <r>
    <s v="Recursos Humans"/>
    <s v="Recursos Humans"/>
    <n v="15100"/>
    <s v="Urbanisme"/>
    <x v="37"/>
    <s v="151001500001"/>
    <x v="2"/>
    <x v="35"/>
    <n v="4000"/>
  </r>
  <r>
    <s v="Recursos Humans"/>
    <s v="Recursos Humans"/>
    <n v="15100"/>
    <s v="Urbanisme"/>
    <x v="38"/>
    <s v="151001500002"/>
    <x v="2"/>
    <x v="36"/>
    <n v="6263.58"/>
  </r>
  <r>
    <s v="Recursos Humans"/>
    <s v="Recursos Humans"/>
    <n v="15100"/>
    <s v="Urbanisme"/>
    <x v="41"/>
    <s v="151001600001"/>
    <x v="2"/>
    <x v="39"/>
    <n v="80890.87"/>
  </r>
  <r>
    <s v="Recursos Humans"/>
    <s v="Recursos Humans"/>
    <n v="15100"/>
    <s v="Urbanisme"/>
    <x v="42"/>
    <s v="151001620001"/>
    <x v="2"/>
    <x v="40"/>
    <n v="3000"/>
  </r>
  <r>
    <s v="Administració General Informàtica"/>
    <s v="Administració General Informàtica"/>
    <n v="15100"/>
    <s v="Urbanisme"/>
    <x v="44"/>
    <s v="151002060001"/>
    <x v="3"/>
    <x v="42"/>
    <n v="2646.56"/>
  </r>
  <r>
    <s v="Administració General Informàtica"/>
    <s v="Administració General Informàtica"/>
    <n v="15100"/>
    <s v="Urbanisme"/>
    <x v="51"/>
    <s v="151002160001"/>
    <x v="3"/>
    <x v="49"/>
    <n v="500"/>
  </r>
  <r>
    <s v="Administració General Informàtica"/>
    <s v="Administració General Informàtica"/>
    <n v="15100"/>
    <s v="Urbanisme"/>
    <x v="52"/>
    <s v="151002160002"/>
    <x v="3"/>
    <x v="50"/>
    <n v="500"/>
  </r>
  <r>
    <s v="Urbanisme"/>
    <s v="Urbanisme"/>
    <n v="15100"/>
    <s v="Urbanisme"/>
    <x v="55"/>
    <s v="151002200001"/>
    <x v="3"/>
    <x v="53"/>
    <n v="500"/>
  </r>
  <r>
    <s v="Administració General Informàtica"/>
    <s v="Administració General Informàtica"/>
    <n v="15100"/>
    <s v="Urbanisme"/>
    <x v="56"/>
    <s v="151002200010"/>
    <x v="3"/>
    <x v="54"/>
    <n v="3090.64"/>
  </r>
  <r>
    <s v="Urbanisme"/>
    <s v="Urbanisme"/>
    <n v="15100"/>
    <s v="Urbanisme"/>
    <x v="64"/>
    <s v="151002219901"/>
    <x v="3"/>
    <x v="62"/>
    <n v="200"/>
  </r>
  <r>
    <s v="Urbanisme"/>
    <s v="Urbanisme"/>
    <n v="15100"/>
    <s v="Urbanisme"/>
    <x v="80"/>
    <s v="151002219905"/>
    <x v="3"/>
    <x v="78"/>
    <n v="300"/>
  </r>
  <r>
    <s v="Administració General Informàtica"/>
    <s v="Administració General Informàtica"/>
    <n v="15100"/>
    <s v="Urbanisme"/>
    <x v="65"/>
    <s v="151002220001"/>
    <x v="3"/>
    <x v="63"/>
    <n v="100"/>
  </r>
  <r>
    <s v="Urbanisme"/>
    <s v="Urbanisme"/>
    <n v="15100"/>
    <s v="Urbanisme"/>
    <x v="81"/>
    <s v="151002250000"/>
    <x v="3"/>
    <x v="79"/>
    <n v="300"/>
  </r>
  <r>
    <s v="Urbanisme"/>
    <s v="Urbanisme"/>
    <n v="15100"/>
    <s v="Urbanisme"/>
    <x v="82"/>
    <s v="151002260300"/>
    <x v="3"/>
    <x v="80"/>
    <n v="3000"/>
  </r>
  <r>
    <s v="Urbanisme"/>
    <s v="Urbanisme"/>
    <n v="15100"/>
    <s v="Urbanisme"/>
    <x v="83"/>
    <s v="151002270200"/>
    <x v="3"/>
    <x v="81"/>
    <n v="500"/>
  </r>
  <r>
    <s v="Urbanisme"/>
    <s v="Urbanisme"/>
    <n v="15100"/>
    <s v="Urbanisme"/>
    <x v="84"/>
    <s v="151002270600"/>
    <x v="3"/>
    <x v="82"/>
    <n v="23000"/>
  </r>
  <r>
    <s v="Urbanisme"/>
    <s v="Urbanisme"/>
    <n v="15100"/>
    <s v="Urbanisme"/>
    <x v="85"/>
    <s v="151002270610"/>
    <x v="3"/>
    <x v="82"/>
    <n v="10000"/>
  </r>
  <r>
    <s v="Urbanisme"/>
    <s v="Urbanisme"/>
    <n v="15100"/>
    <s v="Urbanisme"/>
    <x v="69"/>
    <s v="151002279900"/>
    <x v="3"/>
    <x v="67"/>
    <n v="3000"/>
  </r>
  <r>
    <s v="Urbanisme"/>
    <s v="Urbanisme"/>
    <n v="15100"/>
    <s v="Urbanisme"/>
    <x v="86"/>
    <s v="151002279906"/>
    <x v="3"/>
    <x v="83"/>
    <n v="1000"/>
  </r>
  <r>
    <s v="Urbanisme"/>
    <s v="Urbanisme"/>
    <n v="15100"/>
    <s v="Urbanisme"/>
    <x v="87"/>
    <s v="151002279924"/>
    <x v="3"/>
    <x v="84"/>
    <n v="1500"/>
  </r>
  <r>
    <s v="Administració General Informàtica"/>
    <s v="Administració General Informàtica"/>
    <n v="15100"/>
    <s v="Urbanisme"/>
    <x v="71"/>
    <s v="151002279940"/>
    <x v="3"/>
    <x v="69"/>
    <n v="4500"/>
  </r>
  <r>
    <s v="Urbanisme"/>
    <s v="Urbanisme"/>
    <n v="15100"/>
    <s v="Urbanisme"/>
    <x v="73"/>
    <s v="151002302000"/>
    <x v="3"/>
    <x v="71"/>
    <n v="50"/>
  </r>
  <r>
    <s v="Urbanisme"/>
    <s v="Urbanisme"/>
    <n v="15100"/>
    <s v="Urbanisme"/>
    <x v="74"/>
    <s v="151002312000"/>
    <x v="3"/>
    <x v="72"/>
    <n v="200"/>
  </r>
  <r>
    <s v="Urbanisme"/>
    <s v="Urbanisme"/>
    <n v="15100"/>
    <s v="Urbanisme"/>
    <x v="88"/>
    <s v="151006090000"/>
    <x v="4"/>
    <x v="85"/>
    <n v="500000"/>
  </r>
  <r>
    <s v="Urbanisme"/>
    <s v="Urbanisme"/>
    <n v="15100"/>
    <s v="Urbanisme"/>
    <x v="89"/>
    <s v="151006090002"/>
    <x v="4"/>
    <x v="86"/>
    <n v="40000"/>
  </r>
  <r>
    <s v="Urbanisme"/>
    <s v="Urbanisme"/>
    <n v="15100"/>
    <s v="Urbanisme"/>
    <x v="90"/>
    <s v="151006190058"/>
    <x v="4"/>
    <x v="87"/>
    <n v="100000"/>
  </r>
  <r>
    <s v="Urbanisme"/>
    <s v="Urbanisme"/>
    <n v="15100"/>
    <s v="Urbanisme"/>
    <x v="91"/>
    <s v="151006210000"/>
    <x v="4"/>
    <x v="88"/>
    <n v="120000"/>
  </r>
  <r>
    <s v="Urbanisme"/>
    <s v="Urbanisme"/>
    <n v="15100"/>
    <s v="Urbanisme"/>
    <x v="92"/>
    <s v="151006320013"/>
    <x v="4"/>
    <x v="89"/>
    <n v="182000"/>
  </r>
  <r>
    <s v="Urbanisme"/>
    <s v="Urbanisme"/>
    <n v="15100"/>
    <s v="Urbanisme"/>
    <x v="93"/>
    <s v="151006320014"/>
    <x v="4"/>
    <x v="90"/>
    <n v="200000"/>
  </r>
  <r>
    <s v="Recursos Humans"/>
    <s v="Recursos Humans"/>
    <n v="15200"/>
    <s v="Habitatge"/>
    <x v="28"/>
    <s v="152001300001"/>
    <x v="2"/>
    <x v="26"/>
    <n v="14915.02"/>
  </r>
  <r>
    <s v="Recursos Humans"/>
    <s v="Recursos Humans"/>
    <n v="15200"/>
    <s v="Habitatge"/>
    <x v="31"/>
    <s v="152001300201"/>
    <x v="2"/>
    <x v="29"/>
    <n v="7116.2"/>
  </r>
  <r>
    <s v="Recursos Humans"/>
    <s v="Recursos Humans"/>
    <n v="15200"/>
    <s v="Habitatge"/>
    <x v="32"/>
    <s v="152001300202"/>
    <x v="2"/>
    <x v="30"/>
    <n v="7204.82"/>
  </r>
  <r>
    <s v="Recursos Humans"/>
    <s v="Recursos Humans"/>
    <n v="15200"/>
    <s v="Habitatge"/>
    <x v="41"/>
    <s v="152001600001"/>
    <x v="2"/>
    <x v="39"/>
    <n v="9167.0400000000009"/>
  </r>
  <r>
    <s v="Administració General Informàtica"/>
    <s v="Administració General Informàtica"/>
    <n v="15200"/>
    <s v="Habitatge"/>
    <x v="51"/>
    <s v="152002160001"/>
    <x v="3"/>
    <x v="49"/>
    <n v="50"/>
  </r>
  <r>
    <s v="Administració General Informàtica"/>
    <s v="Administració General Informàtica"/>
    <n v="15200"/>
    <s v="Habitatge"/>
    <x v="56"/>
    <s v="152002200010"/>
    <x v="3"/>
    <x v="54"/>
    <n v="70"/>
  </r>
  <r>
    <s v="Recursos Humans"/>
    <s v="Recursos Humans"/>
    <n v="15320"/>
    <s v="Vies Públiques"/>
    <x v="28"/>
    <s v="153201300001"/>
    <x v="2"/>
    <x v="26"/>
    <n v="100545.98"/>
  </r>
  <r>
    <s v="Recursos Humans"/>
    <s v="Recursos Humans"/>
    <n v="15320"/>
    <s v="Vies Públiques"/>
    <x v="29"/>
    <s v="153201300002"/>
    <x v="2"/>
    <x v="27"/>
    <n v="23927.15"/>
  </r>
  <r>
    <s v="Recursos Humans"/>
    <s v="Recursos Humans"/>
    <n v="15320"/>
    <s v="Vies Públiques"/>
    <x v="30"/>
    <s v="153201300101"/>
    <x v="2"/>
    <x v="28"/>
    <n v="17000"/>
  </r>
  <r>
    <s v="Recursos Humans"/>
    <s v="Recursos Humans"/>
    <n v="15320"/>
    <s v="Vies Públiques"/>
    <x v="31"/>
    <s v="153201300201"/>
    <x v="2"/>
    <x v="29"/>
    <n v="60673.9"/>
  </r>
  <r>
    <s v="Recursos Humans"/>
    <s v="Recursos Humans"/>
    <n v="15320"/>
    <s v="Vies Públiques"/>
    <x v="32"/>
    <s v="153201300202"/>
    <x v="2"/>
    <x v="30"/>
    <n v="76451.3"/>
  </r>
  <r>
    <s v="Recursos Humans"/>
    <s v="Recursos Humans"/>
    <n v="15320"/>
    <s v="Vies Públiques"/>
    <x v="33"/>
    <s v="153201310001"/>
    <x v="2"/>
    <x v="31"/>
    <n v="65188.01"/>
  </r>
  <r>
    <s v="Recursos Humans"/>
    <s v="Recursos Humans"/>
    <n v="15320"/>
    <s v="Vies Públiques"/>
    <x v="34"/>
    <s v="153201310002"/>
    <x v="2"/>
    <x v="32"/>
    <n v="4828.84"/>
  </r>
  <r>
    <s v="Recursos Humans"/>
    <s v="Recursos Humans"/>
    <n v="15320"/>
    <s v="Vies Públiques"/>
    <x v="35"/>
    <s v="153201310003"/>
    <x v="2"/>
    <x v="33"/>
    <n v="35114.94"/>
  </r>
  <r>
    <s v="Recursos Humans"/>
    <s v="Recursos Humans"/>
    <n v="15320"/>
    <s v="Vies Públiques"/>
    <x v="36"/>
    <s v="153201310004"/>
    <x v="2"/>
    <x v="34"/>
    <n v="33943.14"/>
  </r>
  <r>
    <s v="Recursos Humans"/>
    <s v="Recursos Humans"/>
    <n v="15320"/>
    <s v="Vies Públiques"/>
    <x v="38"/>
    <s v="153201500002"/>
    <x v="2"/>
    <x v="36"/>
    <n v="2603.56"/>
  </r>
  <r>
    <s v="Recursos Humans"/>
    <s v="Recursos Humans"/>
    <n v="15320"/>
    <s v="Vies Públiques"/>
    <x v="40"/>
    <s v="153201510002"/>
    <x v="2"/>
    <x v="38"/>
    <n v="1600"/>
  </r>
  <r>
    <s v="Recursos Humans"/>
    <s v="Recursos Humans"/>
    <n v="15320"/>
    <s v="Vies Públiques"/>
    <x v="41"/>
    <s v="153201600001"/>
    <x v="2"/>
    <x v="39"/>
    <n v="127090.24000000001"/>
  </r>
  <r>
    <s v="Serveis Municipals"/>
    <s v="Serveis Municipals"/>
    <n v="15320"/>
    <s v="Vies Públiques"/>
    <x v="94"/>
    <s v="153202020001"/>
    <x v="3"/>
    <x v="91"/>
    <n v="37752"/>
  </r>
  <r>
    <s v="Administració General Informàtica"/>
    <s v="Administració General Informàtica"/>
    <n v="15320"/>
    <s v="Vies Públiques"/>
    <x v="44"/>
    <s v="153202060001"/>
    <x v="3"/>
    <x v="42"/>
    <n v="290.39999999999998"/>
  </r>
  <r>
    <s v="Serveis Municipals"/>
    <s v="Serveis Municipals"/>
    <n v="15320"/>
    <s v="Vies Públiques"/>
    <x v="46"/>
    <s v="153202100001"/>
    <x v="3"/>
    <x v="44"/>
    <n v="60000"/>
  </r>
  <r>
    <s v="Serveis Municipals"/>
    <s v="Serveis Municipals"/>
    <n v="15320"/>
    <s v="Vies Públiques"/>
    <x v="95"/>
    <s v="153202100003"/>
    <x v="3"/>
    <x v="92"/>
    <n v="2500"/>
  </r>
  <r>
    <s v="Serveis Municipals"/>
    <s v="Serveis Municipals"/>
    <n v="15320"/>
    <s v="Vies Públiques"/>
    <x v="47"/>
    <s v="153202120000"/>
    <x v="3"/>
    <x v="45"/>
    <n v="3000"/>
  </r>
  <r>
    <s v="Serveis Municipals"/>
    <s v="Serveis Municipals"/>
    <n v="15320"/>
    <s v="Vies Públiques"/>
    <x v="48"/>
    <s v="153202130001"/>
    <x v="3"/>
    <x v="46"/>
    <n v="4000"/>
  </r>
  <r>
    <s v="Serveis Municipals"/>
    <s v="Serveis Municipals"/>
    <n v="15320"/>
    <s v="Vies Públiques"/>
    <x v="49"/>
    <s v="153202140001"/>
    <x v="3"/>
    <x v="47"/>
    <n v="13000"/>
  </r>
  <r>
    <s v="Serveis Municipals"/>
    <s v="Serveis Municipals"/>
    <n v="15320"/>
    <s v="Vies Públiques"/>
    <x v="50"/>
    <s v="153202150001"/>
    <x v="3"/>
    <x v="48"/>
    <n v="1000"/>
  </r>
  <r>
    <s v="Administració General Informàtica"/>
    <s v="Administració General Informàtica"/>
    <n v="15320"/>
    <s v="Vies Públiques"/>
    <x v="51"/>
    <s v="153202160001"/>
    <x v="3"/>
    <x v="49"/>
    <n v="500"/>
  </r>
  <r>
    <s v="Administració General Informàtica"/>
    <s v="Administració General Informàtica"/>
    <n v="15320"/>
    <s v="Vies Públiques"/>
    <x v="52"/>
    <s v="153202160002"/>
    <x v="3"/>
    <x v="50"/>
    <n v="600"/>
  </r>
  <r>
    <s v="Serveis Municipals"/>
    <s v="Serveis Municipals"/>
    <n v="15320"/>
    <s v="Vies Públiques"/>
    <x v="55"/>
    <s v="153202200001"/>
    <x v="3"/>
    <x v="53"/>
    <n v="500"/>
  </r>
  <r>
    <s v="Administració General Informàtica"/>
    <s v="Administració General Informàtica"/>
    <n v="15320"/>
    <s v="Vies Públiques"/>
    <x v="54"/>
    <s v="153206360000"/>
    <x v="4"/>
    <x v="52"/>
    <n v="0"/>
  </r>
  <r>
    <s v="Administració General Informàtica"/>
    <s v="Administració General Informàtica"/>
    <n v="15320"/>
    <s v="Vies Públiques"/>
    <x v="56"/>
    <s v="153202200010"/>
    <x v="3"/>
    <x v="54"/>
    <n v="381.16"/>
  </r>
  <r>
    <s v="Medi Ambient"/>
    <s v="Medi Ambient"/>
    <n v="15320"/>
    <s v="Vies Públiques"/>
    <x v="57"/>
    <s v="153202210001"/>
    <x v="3"/>
    <x v="55"/>
    <n v="12000"/>
  </r>
  <r>
    <s v="Medi Ambient"/>
    <s v="Medi Ambient"/>
    <n v="15320"/>
    <s v="Vies Públiques"/>
    <x v="58"/>
    <s v="153202210101"/>
    <x v="3"/>
    <x v="56"/>
    <n v="2000"/>
  </r>
  <r>
    <s v="Serveis Municipals"/>
    <s v="Serveis Municipals"/>
    <n v="15320"/>
    <s v="Vies Públiques"/>
    <x v="96"/>
    <s v="153202210102"/>
    <x v="3"/>
    <x v="93"/>
    <n v="3000"/>
  </r>
  <r>
    <s v="Serveis Municipals"/>
    <s v="Serveis Municipals"/>
    <n v="15320"/>
    <s v="Vies Públiques"/>
    <x v="59"/>
    <s v="153202210301"/>
    <x v="3"/>
    <x v="57"/>
    <n v="25000"/>
  </r>
  <r>
    <s v="Serveis Municipals"/>
    <s v="Serveis Municipals"/>
    <n v="15320"/>
    <s v="Vies Públiques"/>
    <x v="61"/>
    <s v="153202210401"/>
    <x v="3"/>
    <x v="59"/>
    <n v="6500"/>
  </r>
  <r>
    <s v="Serveis Municipals"/>
    <s v="Serveis Municipals"/>
    <n v="15320"/>
    <s v="Vies Públiques"/>
    <x v="97"/>
    <s v="153202211101"/>
    <x v="3"/>
    <x v="94"/>
    <n v="1500"/>
  </r>
  <r>
    <s v="Serveis Municipals"/>
    <s v="Serveis Municipals"/>
    <n v="15320"/>
    <s v="Vies Públiques"/>
    <x v="64"/>
    <s v="153202219901"/>
    <x v="3"/>
    <x v="62"/>
    <n v="4500"/>
  </r>
  <r>
    <s v="Serveis Municipals"/>
    <s v="Serveis Municipals"/>
    <n v="15320"/>
    <s v="Vies Públiques"/>
    <x v="80"/>
    <s v="153202219905"/>
    <x v="3"/>
    <x v="78"/>
    <n v="100"/>
  </r>
  <r>
    <s v="Administració General Informàtica"/>
    <s v="Administració General Informàtica"/>
    <n v="15320"/>
    <s v="Vies Públiques"/>
    <x v="65"/>
    <s v="153202220001"/>
    <x v="3"/>
    <x v="63"/>
    <n v="2500"/>
  </r>
  <r>
    <s v="Serveis Municipals"/>
    <s v="Serveis Municipals"/>
    <n v="15320"/>
    <s v="Vies Públiques"/>
    <x v="66"/>
    <s v="153202240001"/>
    <x v="3"/>
    <x v="64"/>
    <n v="7500"/>
  </r>
  <r>
    <s v="Serveis Municipals"/>
    <s v="Serveis Municipals"/>
    <n v="15320"/>
    <s v="Vies Públiques"/>
    <x v="98"/>
    <s v="153202269900"/>
    <x v="3"/>
    <x v="95"/>
    <n v="1500"/>
  </r>
  <r>
    <s v="Serveis Municipals"/>
    <s v="Serveis Municipals"/>
    <n v="15320"/>
    <s v="Vies Públiques"/>
    <x v="84"/>
    <s v="153202270600"/>
    <x v="3"/>
    <x v="82"/>
    <n v="5000"/>
  </r>
  <r>
    <s v="Serveis Municipals"/>
    <s v="Serveis Municipals"/>
    <n v="15320"/>
    <s v="Vies Públiques"/>
    <x v="69"/>
    <s v="153202279900"/>
    <x v="3"/>
    <x v="67"/>
    <n v="2500"/>
  </r>
  <r>
    <s v="Administració General Informàtica"/>
    <s v="Administració General Informàtica"/>
    <n v="15320"/>
    <s v="Vies Públiques"/>
    <x v="71"/>
    <s v="153202279940"/>
    <x v="3"/>
    <x v="69"/>
    <n v="2600"/>
  </r>
  <r>
    <s v="Serveis Municipals"/>
    <s v="Serveis Municipals"/>
    <n v="15320"/>
    <s v="Vies Públiques"/>
    <x v="73"/>
    <s v="153202302000"/>
    <x v="3"/>
    <x v="71"/>
    <n v="50"/>
  </r>
  <r>
    <s v="Serveis Municipals"/>
    <s v="Serveis Municipals"/>
    <n v="15320"/>
    <s v="Vies Públiques"/>
    <x v="74"/>
    <s v="153202312000"/>
    <x v="3"/>
    <x v="72"/>
    <n v="50"/>
  </r>
  <r>
    <s v="Serveis Municipals"/>
    <s v="Serveis Municipals"/>
    <n v="15320"/>
    <s v="Vies Públiques"/>
    <x v="99"/>
    <s v="153206190039"/>
    <x v="4"/>
    <x v="96"/>
    <n v="5000"/>
  </r>
  <r>
    <s v="Urbanisme"/>
    <s v="Urbanisme"/>
    <n v="15320"/>
    <s v="Vies Públiques"/>
    <x v="100"/>
    <s v="153206190059"/>
    <x v="4"/>
    <x v="97"/>
    <n v="170000"/>
  </r>
  <r>
    <s v="Serveis Municipals"/>
    <s v="Serveis Municipals"/>
    <n v="15320"/>
    <s v="Vies Públiques"/>
    <x v="101"/>
    <s v="153206230000"/>
    <x v="4"/>
    <x v="98"/>
    <n v="5000"/>
  </r>
  <r>
    <s v="Serveis Municipals"/>
    <s v="Urbanisme"/>
    <n v="15320"/>
    <s v="Vies Públiques"/>
    <x v="102"/>
    <s v="153206230002"/>
    <x v="4"/>
    <x v="99"/>
    <n v="25000"/>
  </r>
  <r>
    <s v="Serveis Municipals"/>
    <s v="Serveis Municipals"/>
    <n v="15320"/>
    <s v="Vies Públiques"/>
    <x v="103"/>
    <s v="153206250000"/>
    <x v="4"/>
    <x v="100"/>
    <n v="5000"/>
  </r>
  <r>
    <s v="Serveis Municipals"/>
    <s v="Serveis Municipals"/>
    <n v="15320"/>
    <s v="Vies Públiques"/>
    <x v="104"/>
    <s v="153206340000"/>
    <x v="4"/>
    <x v="101"/>
    <n v="30000"/>
  </r>
  <r>
    <s v="Serveis Municipals"/>
    <s v="Urbanisme"/>
    <n v="16000"/>
    <s v="Clavegueram."/>
    <x v="105"/>
    <s v="160002250001"/>
    <x v="3"/>
    <x v="102"/>
    <n v="21000"/>
  </r>
  <r>
    <s v="Serveis Municipals"/>
    <s v="Urbanisme"/>
    <n v="16000"/>
    <s v="Clavegueram."/>
    <x v="69"/>
    <s v="160002279900"/>
    <x v="3"/>
    <x v="103"/>
    <n v="500000"/>
  </r>
  <r>
    <s v="Serveis Municipals"/>
    <s v="Urbanisme"/>
    <n v="16000"/>
    <s v="Clavegueram."/>
    <x v="106"/>
    <s v="160006500004"/>
    <x v="4"/>
    <x v="104"/>
    <n v="500000"/>
  </r>
  <r>
    <s v="Serveis Municipals"/>
    <s v="Serveis Municipals"/>
    <n v="16100"/>
    <s v="Proveïment domiciliari d’aigua potable."/>
    <x v="69"/>
    <s v="161002279900"/>
    <x v="3"/>
    <x v="105"/>
    <n v="15000"/>
  </r>
  <r>
    <s v="Medi Ambient"/>
    <s v="Medi Ambient"/>
    <n v="16200"/>
    <s v="Recollida, gestió i tractament de residus."/>
    <x v="57"/>
    <s v="162002210001"/>
    <x v="3"/>
    <x v="55"/>
    <n v="2500"/>
  </r>
  <r>
    <s v="Medi Ambient"/>
    <s v="Medi Ambient"/>
    <n v="16200"/>
    <s v="Recollida, gestió i tractament de residus."/>
    <x v="58"/>
    <s v="162002210101"/>
    <x v="3"/>
    <x v="56"/>
    <n v="100"/>
  </r>
  <r>
    <s v="Serveis Municipals"/>
    <s v="Medi Ambient"/>
    <n v="16200"/>
    <s v="Recollida, gestió i tractament de residus."/>
    <x v="69"/>
    <s v="162002279900"/>
    <x v="3"/>
    <x v="106"/>
    <n v="2500"/>
  </r>
  <r>
    <s v="Serveis Municipals"/>
    <s v="Medi Ambient"/>
    <n v="16200"/>
    <s v="Recollida, gestió i tractament de residus."/>
    <x v="107"/>
    <s v="162002279901"/>
    <x v="3"/>
    <x v="107"/>
    <n v="120000"/>
  </r>
  <r>
    <s v="Serveis Municipals"/>
    <s v="Medi Ambient"/>
    <n v="16200"/>
    <s v="Recollida, gestió i tractament de residus."/>
    <x v="108"/>
    <s v="162002500101"/>
    <x v="3"/>
    <x v="108"/>
    <n v="1025714.87"/>
  </r>
  <r>
    <s v="Serveis Municipals"/>
    <s v="Medi Ambient"/>
    <n v="16200"/>
    <s v="Recollida, gestió i tractament de residus."/>
    <x v="109"/>
    <s v="162002500301"/>
    <x v="3"/>
    <x v="109"/>
    <n v="287900"/>
  </r>
  <r>
    <s v="Serveis Municipals"/>
    <s v="Medi Ambient"/>
    <n v="16200"/>
    <s v="Recollida, gestió i tractament de residus."/>
    <x v="110"/>
    <s v="162002600001"/>
    <x v="3"/>
    <x v="110"/>
    <n v="31000"/>
  </r>
  <r>
    <s v="Serveis Municipals"/>
    <s v="Medi Ambient"/>
    <n v="16200"/>
    <s v="Recollida, gestió i tractament de residus."/>
    <x v="111"/>
    <s v="162004800055"/>
    <x v="5"/>
    <x v="111"/>
    <n v="5000"/>
  </r>
  <r>
    <s v="Recursos Humans"/>
    <s v="Recursos Humans"/>
    <n v="16300"/>
    <s v="Neteja viària."/>
    <x v="28"/>
    <s v="163001300001"/>
    <x v="2"/>
    <x v="26"/>
    <n v="62109.95"/>
  </r>
  <r>
    <s v="Recursos Humans"/>
    <s v="Recursos Humans"/>
    <n v="16300"/>
    <s v="Neteja viària."/>
    <x v="29"/>
    <s v="163001300002"/>
    <x v="2"/>
    <x v="27"/>
    <n v="9484.2800000000007"/>
  </r>
  <r>
    <s v="Recursos Humans"/>
    <s v="Recursos Humans"/>
    <n v="16300"/>
    <s v="Neteja viària."/>
    <x v="30"/>
    <s v="163001300101"/>
    <x v="2"/>
    <x v="28"/>
    <n v="8000"/>
  </r>
  <r>
    <s v="Recursos Humans"/>
    <s v="Recursos Humans"/>
    <n v="16300"/>
    <s v="Neteja viària."/>
    <x v="31"/>
    <s v="163001300201"/>
    <x v="2"/>
    <x v="29"/>
    <n v="34556.76"/>
  </r>
  <r>
    <s v="Recursos Humans"/>
    <s v="Recursos Humans"/>
    <n v="16300"/>
    <s v="Neteja viària."/>
    <x v="32"/>
    <s v="163001300202"/>
    <x v="2"/>
    <x v="30"/>
    <n v="36184.54"/>
  </r>
  <r>
    <s v="Recursos Humans"/>
    <s v="Recursos Humans"/>
    <n v="16300"/>
    <s v="Neteja viària."/>
    <x v="33"/>
    <s v="163001310001"/>
    <x v="2"/>
    <x v="31"/>
    <n v="35491.4"/>
  </r>
  <r>
    <s v="Recursos Humans"/>
    <s v="Recursos Humans"/>
    <n v="16300"/>
    <s v="Neteja viària."/>
    <x v="34"/>
    <s v="163001310002"/>
    <x v="2"/>
    <x v="32"/>
    <n v="874.16"/>
  </r>
  <r>
    <s v="Recursos Humans"/>
    <s v="Recursos Humans"/>
    <n v="16300"/>
    <s v="Neteja viària."/>
    <x v="35"/>
    <s v="163001310003"/>
    <x v="2"/>
    <x v="33"/>
    <n v="19746.72"/>
  </r>
  <r>
    <s v="Recursos Humans"/>
    <s v="Recursos Humans"/>
    <n v="16300"/>
    <s v="Neteja viària."/>
    <x v="36"/>
    <s v="163001310004"/>
    <x v="2"/>
    <x v="34"/>
    <n v="19213.04"/>
  </r>
  <r>
    <s v="Recursos Humans"/>
    <s v="Recursos Humans"/>
    <n v="16300"/>
    <s v="Neteja viària."/>
    <x v="40"/>
    <s v="163001510002"/>
    <x v="2"/>
    <x v="38"/>
    <n v="7500"/>
  </r>
  <r>
    <s v="Recursos Humans"/>
    <s v="Recursos Humans"/>
    <n v="16300"/>
    <s v="Neteja viària."/>
    <x v="41"/>
    <s v="163001600001"/>
    <x v="2"/>
    <x v="39"/>
    <n v="68685.31"/>
  </r>
  <r>
    <s v="Serveis Municipals"/>
    <s v="Serveis Municipals"/>
    <n v="16300"/>
    <s v="Neteja viària."/>
    <x v="112"/>
    <s v="163002030001"/>
    <x v="3"/>
    <x v="112"/>
    <n v="2500"/>
  </r>
  <r>
    <s v="Serveis Municipals"/>
    <s v="Serveis Municipals"/>
    <n v="16300"/>
    <s v="Neteja viària."/>
    <x v="49"/>
    <s v="163002140001"/>
    <x v="3"/>
    <x v="47"/>
    <n v="8000"/>
  </r>
  <r>
    <s v="Serveis Municipals"/>
    <s v="Serveis Municipals"/>
    <n v="16300"/>
    <s v="Neteja viària."/>
    <x v="59"/>
    <s v="163002210301"/>
    <x v="3"/>
    <x v="57"/>
    <n v="20000"/>
  </r>
  <r>
    <s v="Serveis Municipals"/>
    <s v="Serveis Municipals"/>
    <n v="16300"/>
    <s v="Neteja viària."/>
    <x v="61"/>
    <s v="163002210401"/>
    <x v="3"/>
    <x v="59"/>
    <n v="1500"/>
  </r>
  <r>
    <s v="Serveis Municipals"/>
    <s v="Serveis Municipals"/>
    <n v="16300"/>
    <s v="Neteja viària."/>
    <x v="97"/>
    <s v="163002211101"/>
    <x v="3"/>
    <x v="94"/>
    <n v="300"/>
  </r>
  <r>
    <s v="Serveis Municipals"/>
    <s v="Serveis Municipals"/>
    <n v="16300"/>
    <s v="Neteja viària."/>
    <x v="64"/>
    <s v="163002219901"/>
    <x v="3"/>
    <x v="62"/>
    <n v="12000"/>
  </r>
  <r>
    <s v="Serveis Municipals"/>
    <s v="Serveis Municipals"/>
    <n v="16300"/>
    <s v="Neteja viària."/>
    <x v="80"/>
    <s v="163002219905"/>
    <x v="3"/>
    <x v="78"/>
    <n v="100"/>
  </r>
  <r>
    <s v="Serveis Municipals"/>
    <s v="Serveis Municipals"/>
    <n v="16300"/>
    <s v="Neteja viària."/>
    <x v="66"/>
    <s v="163002240001"/>
    <x v="3"/>
    <x v="64"/>
    <n v="1200"/>
  </r>
  <r>
    <s v="Serveis Municipals"/>
    <s v="Serveis Municipals"/>
    <n v="16300"/>
    <s v="Neteja viària."/>
    <x v="73"/>
    <s v="163002302000"/>
    <x v="3"/>
    <x v="71"/>
    <n v="50"/>
  </r>
  <r>
    <s v="Serveis Municipals"/>
    <s v="Serveis Municipals"/>
    <n v="16300"/>
    <s v="Neteja viària."/>
    <x v="101"/>
    <s v="163006230000"/>
    <x v="4"/>
    <x v="98"/>
    <n v="3000"/>
  </r>
  <r>
    <s v="Recursos Humans"/>
    <s v="Recursos Humans"/>
    <n v="16400"/>
    <s v="Cementiri i serveis funeraris"/>
    <x v="28"/>
    <s v="164001300001"/>
    <x v="2"/>
    <x v="26"/>
    <n v="18554.560000000001"/>
  </r>
  <r>
    <s v="Recursos Humans"/>
    <s v="Recursos Humans"/>
    <n v="16400"/>
    <s v="Cementiri i serveis funeraris"/>
    <x v="29"/>
    <s v="164001300002"/>
    <x v="2"/>
    <x v="27"/>
    <n v="3339.88"/>
  </r>
  <r>
    <s v="Recursos Humans"/>
    <s v="Recursos Humans"/>
    <n v="16400"/>
    <s v="Cementiri i serveis funeraris"/>
    <x v="30"/>
    <s v="164001300101"/>
    <x v="2"/>
    <x v="28"/>
    <n v="200"/>
  </r>
  <r>
    <s v="Recursos Humans"/>
    <s v="Recursos Humans"/>
    <n v="16400"/>
    <s v="Cementiri i serveis funeraris"/>
    <x v="31"/>
    <s v="164001300201"/>
    <x v="2"/>
    <x v="29"/>
    <n v="10600.1"/>
  </r>
  <r>
    <s v="Recursos Humans"/>
    <s v="Recursos Humans"/>
    <n v="16400"/>
    <s v="Cementiri i serveis funeraris"/>
    <x v="32"/>
    <s v="164001300202"/>
    <x v="2"/>
    <x v="30"/>
    <n v="11975.88"/>
  </r>
  <r>
    <s v="Recursos Humans"/>
    <s v="Recursos Humans"/>
    <n v="16400"/>
    <s v="Cementiri i serveis funeraris"/>
    <x v="38"/>
    <s v="164001500002"/>
    <x v="2"/>
    <x v="36"/>
    <n v="12000"/>
  </r>
  <r>
    <s v="Recursos Humans"/>
    <s v="Recursos Humans"/>
    <n v="16400"/>
    <s v="Cementiri i serveis funeraris"/>
    <x v="113"/>
    <s v="164001500003"/>
    <x v="2"/>
    <x v="113"/>
    <n v="1500"/>
  </r>
  <r>
    <s v="Recursos Humans"/>
    <s v="Recursos Humans"/>
    <n v="16400"/>
    <s v="Cementiri i serveis funeraris"/>
    <x v="40"/>
    <s v="164001510002"/>
    <x v="2"/>
    <x v="38"/>
    <n v="300"/>
  </r>
  <r>
    <s v="Recursos Humans"/>
    <s v="Recursos Humans"/>
    <n v="16400"/>
    <s v="Cementiri i serveis funeraris"/>
    <x v="41"/>
    <s v="164001600001"/>
    <x v="2"/>
    <x v="39"/>
    <n v="14032.68"/>
  </r>
  <r>
    <s v="Serveis Municipals"/>
    <s v="Serveis Municipals"/>
    <n v="16400"/>
    <s v="Cementiri i serveis funeraris"/>
    <x v="46"/>
    <s v="164002100001"/>
    <x v="3"/>
    <x v="44"/>
    <n v="3500"/>
  </r>
  <r>
    <s v="Serveis Municipals"/>
    <s v="Serveis Municipals"/>
    <n v="16400"/>
    <s v="Cementiri i serveis funeraris"/>
    <x v="47"/>
    <s v="164002120000"/>
    <x v="3"/>
    <x v="45"/>
    <n v="250"/>
  </r>
  <r>
    <s v="Serveis Municipals"/>
    <s v="Serveis Municipals"/>
    <n v="16400"/>
    <s v="Cementiri i serveis funeraris"/>
    <x v="48"/>
    <s v="164002130001"/>
    <x v="3"/>
    <x v="46"/>
    <n v="750"/>
  </r>
  <r>
    <s v="Medi Ambient"/>
    <s v="Medi Ambient"/>
    <n v="16400"/>
    <s v="Cementiri i serveis funeraris"/>
    <x v="58"/>
    <s v="164002210101"/>
    <x v="3"/>
    <x v="56"/>
    <n v="350"/>
  </r>
  <r>
    <s v="Serveis Municipals"/>
    <s v="Serveis Municipals"/>
    <n v="16400"/>
    <s v="Cementiri i serveis funeraris"/>
    <x v="59"/>
    <s v="164002210301"/>
    <x v="3"/>
    <x v="57"/>
    <n v="500"/>
  </r>
  <r>
    <s v="Serveis Municipals"/>
    <s v="Serveis Municipals"/>
    <n v="16400"/>
    <s v="Cementiri i serveis funeraris"/>
    <x v="61"/>
    <s v="164002210401"/>
    <x v="3"/>
    <x v="59"/>
    <n v="350"/>
  </r>
  <r>
    <s v="Serveis Municipals"/>
    <s v="Serveis Municipals"/>
    <n v="16400"/>
    <s v="Cementiri i serveis funeraris"/>
    <x v="97"/>
    <s v="164002211101"/>
    <x v="3"/>
    <x v="94"/>
    <n v="300"/>
  </r>
  <r>
    <s v="Serveis Municipals"/>
    <s v="Serveis Municipals"/>
    <n v="16400"/>
    <s v="Cementiri i serveis funeraris"/>
    <x v="64"/>
    <s v="164002219901"/>
    <x v="3"/>
    <x v="62"/>
    <n v="1000"/>
  </r>
  <r>
    <s v="Serveis Municipals"/>
    <s v="Serveis Municipals"/>
    <n v="16400"/>
    <s v="Cementiri i serveis funeraris"/>
    <x v="73"/>
    <s v="164002302000"/>
    <x v="3"/>
    <x v="71"/>
    <n v="50"/>
  </r>
  <r>
    <s v="Recursos Humans"/>
    <s v="Recursos Humans"/>
    <n v="16500"/>
    <s v="Enllumenat públic"/>
    <x v="28"/>
    <s v="165001300001"/>
    <x v="2"/>
    <x v="26"/>
    <n v="34268.370000000003"/>
  </r>
  <r>
    <s v="Recursos Humans"/>
    <s v="Recursos Humans"/>
    <n v="16500"/>
    <s v="Enllumenat públic"/>
    <x v="29"/>
    <s v="165001300002"/>
    <x v="2"/>
    <x v="27"/>
    <n v="4599.3"/>
  </r>
  <r>
    <s v="Recursos Humans"/>
    <s v="Recursos Humans"/>
    <n v="16500"/>
    <s v="Enllumenat públic"/>
    <x v="30"/>
    <s v="165001300101"/>
    <x v="2"/>
    <x v="28"/>
    <n v="1800"/>
  </r>
  <r>
    <s v="Recursos Humans"/>
    <s v="Recursos Humans"/>
    <n v="16500"/>
    <s v="Enllumenat públic"/>
    <x v="31"/>
    <s v="165001300201"/>
    <x v="2"/>
    <x v="29"/>
    <n v="16990.259999999998"/>
  </r>
  <r>
    <s v="Recursos Humans"/>
    <s v="Recursos Humans"/>
    <n v="16500"/>
    <s v="Enllumenat públic"/>
    <x v="32"/>
    <s v="165001300202"/>
    <x v="2"/>
    <x v="30"/>
    <n v="19116.72"/>
  </r>
  <r>
    <s v="Recursos Humans"/>
    <s v="Recursos Humans"/>
    <n v="16500"/>
    <s v="Enllumenat públic"/>
    <x v="40"/>
    <s v="165001510002"/>
    <x v="2"/>
    <x v="38"/>
    <n v="500"/>
  </r>
  <r>
    <s v="Recursos Humans"/>
    <s v="Recursos Humans"/>
    <n v="16500"/>
    <s v="Enllumenat públic"/>
    <x v="41"/>
    <s v="165001600001"/>
    <x v="2"/>
    <x v="39"/>
    <n v="23658.48"/>
  </r>
  <r>
    <s v="Serveis Municipals"/>
    <s v="Serveis Municipals"/>
    <n v="16500"/>
    <s v="Enllumenat públic"/>
    <x v="114"/>
    <s v="165002090001"/>
    <x v="3"/>
    <x v="114"/>
    <n v="5000"/>
  </r>
  <r>
    <s v="Serveis Municipals"/>
    <s v="Serveis Municipals"/>
    <n v="16500"/>
    <s v="Enllumenat públic"/>
    <x v="48"/>
    <s v="165002130001"/>
    <x v="3"/>
    <x v="46"/>
    <n v="750"/>
  </r>
  <r>
    <s v="Serveis Municipals"/>
    <s v="Serveis Municipals"/>
    <n v="16500"/>
    <s v="Enllumenat públic"/>
    <x v="49"/>
    <s v="165002140001"/>
    <x v="3"/>
    <x v="47"/>
    <n v="2000"/>
  </r>
  <r>
    <s v="Administració General Informàtica"/>
    <s v="Administració General Informàtica"/>
    <n v="16500"/>
    <s v="Enllumenat públic"/>
    <x v="51"/>
    <s v="165002160001"/>
    <x v="3"/>
    <x v="49"/>
    <n v="50"/>
  </r>
  <r>
    <s v="Medi Ambient"/>
    <s v="Medi Ambient"/>
    <n v="16500"/>
    <s v="Enllumenat públic"/>
    <x v="57"/>
    <s v="165002210001"/>
    <x v="3"/>
    <x v="55"/>
    <n v="425000"/>
  </r>
  <r>
    <s v="Serveis Municipals"/>
    <s v="Serveis Municipals"/>
    <n v="16500"/>
    <s v="Enllumenat públic"/>
    <x v="59"/>
    <s v="165002210301"/>
    <x v="3"/>
    <x v="57"/>
    <n v="1500"/>
  </r>
  <r>
    <s v="Serveis Municipals"/>
    <s v="Serveis Municipals"/>
    <n v="16500"/>
    <s v="Enllumenat públic"/>
    <x v="61"/>
    <s v="165002210401"/>
    <x v="3"/>
    <x v="59"/>
    <n v="1000"/>
  </r>
  <r>
    <s v="Serveis Municipals"/>
    <s v="Serveis Municipals"/>
    <n v="16500"/>
    <s v="Enllumenat públic"/>
    <x v="97"/>
    <s v="165002211101"/>
    <x v="3"/>
    <x v="94"/>
    <n v="300"/>
  </r>
  <r>
    <s v="Serveis Municipals"/>
    <s v="Serveis Municipals"/>
    <n v="16500"/>
    <s v="Enllumenat públic"/>
    <x v="64"/>
    <s v="165002219901"/>
    <x v="3"/>
    <x v="62"/>
    <n v="30000"/>
  </r>
  <r>
    <s v="Administració General Informàtica"/>
    <s v="Administració General Informàtica"/>
    <n v="16500"/>
    <s v="Enllumenat públic"/>
    <x v="65"/>
    <s v="165002220001"/>
    <x v="3"/>
    <x v="63"/>
    <n v="150"/>
  </r>
  <r>
    <s v="Serveis Municipals"/>
    <s v="Serveis Municipals"/>
    <n v="16500"/>
    <s v="Enllumenat públic"/>
    <x v="66"/>
    <s v="165002240001"/>
    <x v="3"/>
    <x v="64"/>
    <n v="850"/>
  </r>
  <r>
    <s v="Serveis Municipals"/>
    <s v="Serveis Municipals"/>
    <n v="16500"/>
    <s v="Enllumenat públic"/>
    <x v="98"/>
    <s v="165002269900"/>
    <x v="3"/>
    <x v="95"/>
    <n v="250"/>
  </r>
  <r>
    <s v="Serveis Municipals"/>
    <s v="Serveis Municipals"/>
    <n v="16500"/>
    <s v="Enllumenat públic"/>
    <x v="83"/>
    <s v="165002270200"/>
    <x v="3"/>
    <x v="81"/>
    <n v="500"/>
  </r>
  <r>
    <s v="Serveis Municipals"/>
    <s v="Serveis Municipals"/>
    <n v="16500"/>
    <s v="Enllumenat públic"/>
    <x v="69"/>
    <s v="165002279900"/>
    <x v="3"/>
    <x v="67"/>
    <n v="2000"/>
  </r>
  <r>
    <s v="Recursos Humans"/>
    <s v="Serveis Municipals"/>
    <n v="16500"/>
    <s v="Enllumenat públic"/>
    <x v="73"/>
    <s v="165002302000"/>
    <x v="3"/>
    <x v="71"/>
    <n v="50"/>
  </r>
  <r>
    <s v="Serveis Municipals"/>
    <s v="Serveis Municipals"/>
    <n v="16500"/>
    <s v="Enllumenat públic"/>
    <x v="115"/>
    <s v="165006190053"/>
    <x v="4"/>
    <x v="115"/>
    <n v="80000"/>
  </r>
  <r>
    <s v="Urbanisme"/>
    <s v="Urbanisme"/>
    <n v="16500"/>
    <s v="Enllumenat públic"/>
    <x v="116"/>
    <s v="165006190057"/>
    <x v="4"/>
    <x v="116"/>
    <n v="56000"/>
  </r>
  <r>
    <s v="Recursos Humans"/>
    <s v="Recursos Humans"/>
    <n v="17100"/>
    <s v="Parcs i jardins"/>
    <x v="28"/>
    <s v="171001300001"/>
    <x v="2"/>
    <x v="26"/>
    <n v="50272.99"/>
  </r>
  <r>
    <s v="Recursos Humans"/>
    <s v="Recursos Humans"/>
    <n v="17100"/>
    <s v="Parcs i jardins"/>
    <x v="29"/>
    <s v="171001300002"/>
    <x v="2"/>
    <x v="27"/>
    <n v="11196.4"/>
  </r>
  <r>
    <s v="Recursos Humans"/>
    <s v="Recursos Humans"/>
    <n v="17100"/>
    <s v="Parcs i jardins"/>
    <x v="30"/>
    <s v="171001300101"/>
    <x v="2"/>
    <x v="28"/>
    <n v="2000"/>
  </r>
  <r>
    <s v="Recursos Humans"/>
    <s v="Recursos Humans"/>
    <n v="17100"/>
    <s v="Parcs i jardins"/>
    <x v="31"/>
    <s v="171001300201"/>
    <x v="2"/>
    <x v="29"/>
    <n v="26863.62"/>
  </r>
  <r>
    <s v="Recursos Humans"/>
    <s v="Recursos Humans"/>
    <n v="17100"/>
    <s v="Parcs i jardins"/>
    <x v="32"/>
    <s v="171001300202"/>
    <x v="2"/>
    <x v="30"/>
    <n v="29486.28"/>
  </r>
  <r>
    <s v="Recursos Humans"/>
    <s v="Recursos Humans"/>
    <n v="17100"/>
    <s v="Parcs i jardins"/>
    <x v="33"/>
    <s v="171001310001"/>
    <x v="2"/>
    <x v="31"/>
    <n v="38850.199999999997"/>
  </r>
  <r>
    <s v="Recursos Humans"/>
    <s v="Recursos Humans"/>
    <n v="17100"/>
    <s v="Parcs i jardins"/>
    <x v="34"/>
    <s v="171001310002"/>
    <x v="2"/>
    <x v="32"/>
    <n v="1453.62"/>
  </r>
  <r>
    <s v="Recursos Humans"/>
    <s v="Recursos Humans"/>
    <n v="17100"/>
    <s v="Parcs i jardins"/>
    <x v="35"/>
    <s v="171001310003"/>
    <x v="2"/>
    <x v="33"/>
    <n v="21200.2"/>
  </r>
  <r>
    <s v="Recursos Humans"/>
    <s v="Recursos Humans"/>
    <n v="17100"/>
    <s v="Parcs i jardins"/>
    <x v="36"/>
    <s v="171001310004"/>
    <x v="2"/>
    <x v="34"/>
    <n v="21454.44"/>
  </r>
  <r>
    <s v="Recursos Humans"/>
    <s v="Recursos Humans"/>
    <n v="17100"/>
    <s v="Parcs i jardins"/>
    <x v="38"/>
    <s v="171001500002"/>
    <x v="2"/>
    <x v="36"/>
    <n v="2444.16"/>
  </r>
  <r>
    <s v="Recursos Humans"/>
    <s v="Recursos Humans"/>
    <n v="17100"/>
    <s v="Parcs i jardins"/>
    <x v="40"/>
    <s v="171001510002"/>
    <x v="2"/>
    <x v="38"/>
    <n v="1000"/>
  </r>
  <r>
    <s v="Recursos Humans"/>
    <s v="Recursos Humans"/>
    <n v="17100"/>
    <s v="Parcs i jardins"/>
    <x v="41"/>
    <s v="171001600001"/>
    <x v="2"/>
    <x v="39"/>
    <n v="64127.76"/>
  </r>
  <r>
    <s v="Serveis Municipals"/>
    <s v="Serveis Municipals"/>
    <n v="17100"/>
    <s v="Parcs i jardins"/>
    <x v="112"/>
    <s v="171002030001"/>
    <x v="3"/>
    <x v="112"/>
    <n v="6000"/>
  </r>
  <r>
    <s v="Serveis Municipals"/>
    <s v="Serveis Municipals"/>
    <n v="17100"/>
    <s v="Parcs i jardins"/>
    <x v="46"/>
    <s v="171002100001"/>
    <x v="3"/>
    <x v="44"/>
    <n v="40000"/>
  </r>
  <r>
    <s v="Serveis Municipals"/>
    <s v="Serveis Municipals"/>
    <n v="17100"/>
    <s v="Parcs i jardins"/>
    <x v="117"/>
    <s v="171002100002"/>
    <x v="3"/>
    <x v="117"/>
    <n v="4000"/>
  </r>
  <r>
    <s v="Serveis Municipals"/>
    <s v="Serveis Municipals"/>
    <n v="17100"/>
    <s v="Parcs i jardins"/>
    <x v="47"/>
    <s v="171002120000"/>
    <x v="3"/>
    <x v="45"/>
    <n v="1000"/>
  </r>
  <r>
    <s v="Serveis Municipals"/>
    <s v="Serveis Municipals"/>
    <n v="17100"/>
    <s v="Parcs i jardins"/>
    <x v="48"/>
    <s v="171002130001"/>
    <x v="3"/>
    <x v="46"/>
    <n v="5000"/>
  </r>
  <r>
    <s v="Serveis Municipals"/>
    <s v="Serveis Municipals"/>
    <n v="17100"/>
    <s v="Parcs i jardins"/>
    <x v="49"/>
    <s v="171002140001"/>
    <x v="3"/>
    <x v="47"/>
    <n v="7000"/>
  </r>
  <r>
    <s v="Serveis Municipals"/>
    <s v="Serveis Municipals"/>
    <n v="17100"/>
    <s v="Parcs i jardins"/>
    <x v="50"/>
    <s v="171002150001"/>
    <x v="3"/>
    <x v="48"/>
    <n v="1000"/>
  </r>
  <r>
    <s v="Administració General Informàtica"/>
    <s v="Administració General Informàtica"/>
    <n v="17100"/>
    <s v="Parcs i jardins"/>
    <x v="51"/>
    <s v="171002160001"/>
    <x v="3"/>
    <x v="49"/>
    <n v="50"/>
  </r>
  <r>
    <s v="Medi Ambient"/>
    <s v="Medi Ambient"/>
    <n v="17100"/>
    <s v="Parcs i jardins"/>
    <x v="57"/>
    <s v="171002210001"/>
    <x v="3"/>
    <x v="55"/>
    <n v="10000"/>
  </r>
  <r>
    <s v="Medi Ambient"/>
    <s v="Medi Ambient"/>
    <n v="17100"/>
    <s v="Parcs i jardins"/>
    <x v="118"/>
    <s v="171002210002"/>
    <x v="3"/>
    <x v="118"/>
    <n v="10000"/>
  </r>
  <r>
    <s v="Serveis Municipals"/>
    <s v="Serveis Municipals"/>
    <n v="17100"/>
    <s v="Parcs i jardins"/>
    <x v="96"/>
    <s v="171002210102"/>
    <x v="3"/>
    <x v="93"/>
    <n v="1000"/>
  </r>
  <r>
    <s v="Serveis Municipals"/>
    <s v="Serveis Municipals"/>
    <n v="17100"/>
    <s v="Parcs i jardins"/>
    <x v="59"/>
    <s v="171002210301"/>
    <x v="3"/>
    <x v="57"/>
    <n v="5000"/>
  </r>
  <r>
    <s v="Serveis Municipals"/>
    <s v="Serveis Municipals"/>
    <n v="17100"/>
    <s v="Parcs i jardins"/>
    <x v="61"/>
    <s v="171002210401"/>
    <x v="3"/>
    <x v="59"/>
    <n v="2000"/>
  </r>
  <r>
    <s v="Serveis Municipals"/>
    <s v="Serveis Municipals"/>
    <n v="17100"/>
    <s v="Parcs i jardins"/>
    <x v="97"/>
    <s v="171002211101"/>
    <x v="3"/>
    <x v="94"/>
    <n v="750"/>
  </r>
  <r>
    <s v="Serveis Municipals"/>
    <s v="Serveis Municipals"/>
    <n v="17100"/>
    <s v="Parcs i jardins"/>
    <x v="119"/>
    <s v="171002211301"/>
    <x v="3"/>
    <x v="119"/>
    <n v="3500"/>
  </r>
  <r>
    <s v="Serveis Municipals"/>
    <s v="Serveis Municipals"/>
    <n v="17100"/>
    <s v="Parcs i jardins"/>
    <x v="64"/>
    <s v="171002219901"/>
    <x v="3"/>
    <x v="62"/>
    <n v="750"/>
  </r>
  <r>
    <s v="Administració General Informàtica"/>
    <s v="Administració General Informàtica"/>
    <n v="17100"/>
    <s v="Parcs i jardins"/>
    <x v="65"/>
    <s v="171002220001"/>
    <x v="3"/>
    <x v="63"/>
    <n v="1000"/>
  </r>
  <r>
    <s v="Serveis Municipals"/>
    <s v="Serveis Municipals"/>
    <n v="17100"/>
    <s v="Parcs i jardins"/>
    <x v="66"/>
    <s v="171002240001"/>
    <x v="3"/>
    <x v="64"/>
    <n v="3500"/>
  </r>
  <r>
    <s v="Serveis Municipals"/>
    <s v="Serveis Municipals"/>
    <n v="17100"/>
    <s v="Parcs i jardins"/>
    <x v="84"/>
    <s v="171002270600"/>
    <x v="3"/>
    <x v="82"/>
    <n v="500"/>
  </r>
  <r>
    <s v="Serveis Municipals"/>
    <s v="Serveis Municipals"/>
    <n v="17100"/>
    <s v="Parcs i jardins"/>
    <x v="69"/>
    <s v="171002279900"/>
    <x v="3"/>
    <x v="120"/>
    <n v="54952.05"/>
  </r>
  <r>
    <s v="Serveis Municipals"/>
    <s v="Serveis Municipals"/>
    <n v="17100"/>
    <s v="Parcs i jardins"/>
    <x v="107"/>
    <s v="171002279901"/>
    <x v="3"/>
    <x v="67"/>
    <n v="15000"/>
  </r>
  <r>
    <s v="Serveis Municipals"/>
    <s v="Serveis Municipals"/>
    <n v="17100"/>
    <s v="Parcs i jardins"/>
    <x v="73"/>
    <s v="171002302000"/>
    <x v="3"/>
    <x v="71"/>
    <n v="50"/>
  </r>
  <r>
    <s v="Serveis Municipals"/>
    <s v="Serveis Municipals"/>
    <n v="17100"/>
    <s v="Parcs i jardins"/>
    <x v="74"/>
    <s v="171002312000"/>
    <x v="3"/>
    <x v="72"/>
    <n v="50"/>
  </r>
  <r>
    <s v="Urbanisme"/>
    <s v="Urbanisme"/>
    <n v="17100"/>
    <s v="Parcs i jardins"/>
    <x v="120"/>
    <s v="171006190060"/>
    <x v="4"/>
    <x v="121"/>
    <n v="25000"/>
  </r>
  <r>
    <s v="Serveis Municipals"/>
    <s v="Serveis Municipals"/>
    <n v="17100"/>
    <s v="Parcs i jardins"/>
    <x v="101"/>
    <s v="171006230000"/>
    <x v="4"/>
    <x v="98"/>
    <n v="3000"/>
  </r>
  <r>
    <s v="Serveis Municipals"/>
    <s v="Serveis Municipals"/>
    <n v="17100"/>
    <s v="Parcs i jardins"/>
    <x v="121"/>
    <s v="171007800002"/>
    <x v="6"/>
    <x v="122"/>
    <n v="5000"/>
  </r>
  <r>
    <s v="Serveis Municipals"/>
    <s v="Serveis Municipals"/>
    <n v="17200"/>
    <s v="Protecció i millora del medi ambient"/>
    <x v="46"/>
    <s v="172002100001"/>
    <x v="3"/>
    <x v="44"/>
    <n v="28000"/>
  </r>
  <r>
    <s v="Serveis Municipals"/>
    <s v="Serveis Municipals"/>
    <n v="17200"/>
    <s v="Protecció i millora del medi ambient"/>
    <x v="47"/>
    <s v="172002120000"/>
    <x v="3"/>
    <x v="45"/>
    <n v="1000"/>
  </r>
  <r>
    <s v="Serveis Municipals"/>
    <s v="Serveis Municipals"/>
    <n v="17200"/>
    <s v="Protecció i millora del medi ambient"/>
    <x v="69"/>
    <s v="172002279900"/>
    <x v="3"/>
    <x v="67"/>
    <n v="7500"/>
  </r>
  <r>
    <s v="Serveis Municipals"/>
    <s v="Serveis Municipals"/>
    <n v="17200"/>
    <s v="Protecció i millora del medi ambient"/>
    <x v="122"/>
    <s v="172004800139"/>
    <x v="5"/>
    <x v="123"/>
    <n v="700"/>
  </r>
  <r>
    <s v="Serveis Municipals"/>
    <s v="Serveis Municipals"/>
    <n v="17200"/>
    <s v="Protecció i millora del medi ambient"/>
    <x v="123"/>
    <s v="172004800161"/>
    <x v="5"/>
    <x v="124"/>
    <n v="1000"/>
  </r>
  <r>
    <s v="Serveis Municipals"/>
    <s v="Serveis Municipals"/>
    <n v="17200"/>
    <s v="Protecció i millora del medi ambient"/>
    <x v="124"/>
    <s v="172004800180"/>
    <x v="5"/>
    <x v="125"/>
    <n v="750"/>
  </r>
  <r>
    <s v="Serveis Municipals"/>
    <s v="Serveis Municipals"/>
    <n v="17200"/>
    <s v="Protecció i millora del medi ambient"/>
    <x v="125"/>
    <s v="172004800187"/>
    <x v="5"/>
    <x v="126"/>
    <n v="1500"/>
  </r>
  <r>
    <s v="Serveis Municipals"/>
    <s v="Urbanisme"/>
    <n v="17200"/>
    <s v="Protecció i millora del medi ambient"/>
    <x v="126"/>
    <s v="172006190038"/>
    <x v="4"/>
    <x v="127"/>
    <n v="3000"/>
  </r>
  <r>
    <s v="Recursos Humans"/>
    <s v="Recursos Humans"/>
    <n v="23100"/>
    <s v="Administració General d'Acció Social"/>
    <x v="23"/>
    <s v="231001200301"/>
    <x v="2"/>
    <x v="21"/>
    <n v="5711.39"/>
  </r>
  <r>
    <s v="Recursos Humans"/>
    <s v="Recursos Humans"/>
    <n v="23100"/>
    <s v="Administració General d'Acció Social"/>
    <x v="26"/>
    <s v="231001210001"/>
    <x v="2"/>
    <x v="24"/>
    <n v="3194.8"/>
  </r>
  <r>
    <s v="Recursos Humans"/>
    <s v="Recursos Humans"/>
    <n v="23100"/>
    <s v="Administració General d'Acció Social"/>
    <x v="27"/>
    <s v="231001210101"/>
    <x v="2"/>
    <x v="25"/>
    <n v="2481.7800000000002"/>
  </r>
  <r>
    <s v="Recursos Humans"/>
    <s v="Recursos Humans"/>
    <n v="23100"/>
    <s v="Administració General d'Acció Social"/>
    <x v="33"/>
    <s v="231001310001"/>
    <x v="2"/>
    <x v="31"/>
    <n v="14915.02"/>
  </r>
  <r>
    <s v="Recursos Humans"/>
    <s v="Recursos Humans"/>
    <n v="23100"/>
    <s v="Administració General d'Acció Social"/>
    <x v="34"/>
    <s v="231001310002"/>
    <x v="2"/>
    <x v="32"/>
    <n v="2071.09"/>
  </r>
  <r>
    <s v="Recursos Humans"/>
    <s v="Recursos Humans"/>
    <n v="23100"/>
    <s v="Administració General d'Acció Social"/>
    <x v="35"/>
    <s v="231001310003"/>
    <x v="2"/>
    <x v="33"/>
    <n v="8251.32"/>
  </r>
  <r>
    <s v="Recursos Humans"/>
    <s v="Recursos Humans"/>
    <n v="23100"/>
    <s v="Administració General d'Acció Social"/>
    <x v="36"/>
    <s v="231001310004"/>
    <x v="2"/>
    <x v="34"/>
    <n v="8005.34"/>
  </r>
  <r>
    <s v="Recursos Humans"/>
    <s v="Recursos Humans"/>
    <n v="23100"/>
    <s v="Administració General d'Acció Social"/>
    <x v="41"/>
    <s v="231001600001"/>
    <x v="2"/>
    <x v="39"/>
    <n v="14061.8"/>
  </r>
  <r>
    <s v="Acció Social"/>
    <s v="Acció Social"/>
    <n v="23100"/>
    <s v="Administració General d'Acció Social"/>
    <x v="94"/>
    <s v="231002020001"/>
    <x v="3"/>
    <x v="91"/>
    <n v="10890"/>
  </r>
  <r>
    <s v="Administració General Informàtica"/>
    <s v="Administració General Informàtica"/>
    <n v="23100"/>
    <s v="Administració General d'Acció Social"/>
    <x v="44"/>
    <s v="231002060001"/>
    <x v="3"/>
    <x v="42"/>
    <n v="290.39999999999998"/>
  </r>
  <r>
    <s v="Serveis Municipals"/>
    <s v="Serveis Municipals"/>
    <n v="23100"/>
    <s v="Administració General d'Acció Social"/>
    <x v="47"/>
    <s v="231002120000"/>
    <x v="3"/>
    <x v="45"/>
    <n v="3000"/>
  </r>
  <r>
    <s v="Acció Social"/>
    <s v="Serveis Municipals"/>
    <n v="23100"/>
    <s v="Administració General d'Acció Social"/>
    <x v="48"/>
    <s v="231002130001"/>
    <x v="3"/>
    <x v="46"/>
    <n v="500"/>
  </r>
  <r>
    <s v="Acció Social"/>
    <s v="Acció Social"/>
    <n v="23100"/>
    <s v="Administració General d'Acció Social"/>
    <x v="50"/>
    <s v="231002150001"/>
    <x v="3"/>
    <x v="48"/>
    <n v="3000"/>
  </r>
  <r>
    <s v="Administració General Informàtica"/>
    <s v="Administració General Informàtica"/>
    <n v="23100"/>
    <s v="Administració General d'Acció Social"/>
    <x v="51"/>
    <s v="231002160001"/>
    <x v="3"/>
    <x v="49"/>
    <n v="100"/>
  </r>
  <r>
    <s v="Administració General Informàtica"/>
    <s v="Administració General Informàtica"/>
    <n v="23100"/>
    <s v="Administració General d'Acció Social"/>
    <x v="52"/>
    <s v="231002160002"/>
    <x v="3"/>
    <x v="50"/>
    <n v="100"/>
  </r>
  <r>
    <s v="Acció Social"/>
    <s v="Acció Social"/>
    <n v="23100"/>
    <s v="Administració General d'Acció Social"/>
    <x v="55"/>
    <s v="231002200001"/>
    <x v="3"/>
    <x v="53"/>
    <n v="500"/>
  </r>
  <r>
    <s v="Administració General Informàtica"/>
    <s v="Administració General Informàtica"/>
    <n v="23100"/>
    <s v="Administració General d'Acció Social"/>
    <x v="56"/>
    <s v="231002200010"/>
    <x v="3"/>
    <x v="54"/>
    <n v="500"/>
  </r>
  <r>
    <s v="Medi Ambient"/>
    <s v="Medi Ambient"/>
    <n v="23100"/>
    <s v="Administració General d'Acció Social"/>
    <x v="57"/>
    <s v="231002210001"/>
    <x v="3"/>
    <x v="55"/>
    <n v="18000"/>
  </r>
  <r>
    <s v="Acció Social"/>
    <s v="Acció Social"/>
    <n v="23100"/>
    <s v="Administració General d'Acció Social"/>
    <x v="127"/>
    <s v="231002210003"/>
    <x v="3"/>
    <x v="128"/>
    <n v="500"/>
  </r>
  <r>
    <s v="Medi Ambient"/>
    <s v="Medi Ambient"/>
    <n v="23100"/>
    <s v="Administració General d'Acció Social"/>
    <x v="58"/>
    <s v="231002210101"/>
    <x v="3"/>
    <x v="56"/>
    <n v="1250"/>
  </r>
  <r>
    <s v="Medi Ambient"/>
    <s v="Medi Ambient"/>
    <n v="23100"/>
    <s v="Administració General d'Acció Social"/>
    <x v="128"/>
    <s v="231002210201"/>
    <x v="3"/>
    <x v="129"/>
    <n v="500"/>
  </r>
  <r>
    <s v="Acció Social"/>
    <s v="Acció Social"/>
    <n v="23100"/>
    <s v="Administració General d'Acció Social"/>
    <x v="62"/>
    <s v="231002210501"/>
    <x v="3"/>
    <x v="60"/>
    <n v="100"/>
  </r>
  <r>
    <s v="Acció Social"/>
    <s v="Acció Social"/>
    <n v="23100"/>
    <s v="Administració General d'Acció Social"/>
    <x v="80"/>
    <s v="231002219905"/>
    <x v="3"/>
    <x v="78"/>
    <n v="100"/>
  </r>
  <r>
    <s v="Administració General Informàtica"/>
    <s v="Administració General Informàtica"/>
    <n v="23100"/>
    <s v="Administració General d'Acció Social"/>
    <x v="65"/>
    <s v="231002220001"/>
    <x v="3"/>
    <x v="63"/>
    <n v="750"/>
  </r>
  <r>
    <s v="Acció Social"/>
    <s v="Acció Social"/>
    <n v="23100"/>
    <s v="Administració General d'Acció Social"/>
    <x v="98"/>
    <s v="231002269900"/>
    <x v="3"/>
    <x v="95"/>
    <n v="250"/>
  </r>
  <r>
    <s v="Acció Social"/>
    <s v="Acció Social"/>
    <n v="23101"/>
    <s v="Acció Social Bàsica"/>
    <x v="98"/>
    <s v="231012269900"/>
    <x v="3"/>
    <x v="95"/>
    <n v="1000"/>
  </r>
  <r>
    <s v="Acció Social"/>
    <s v="Acció Social"/>
    <n v="23101"/>
    <s v="Acció Social Bàsica"/>
    <x v="129"/>
    <s v="231012269918"/>
    <x v="3"/>
    <x v="130"/>
    <n v="500"/>
  </r>
  <r>
    <s v="Acció Social"/>
    <s v="Acció Social"/>
    <n v="23101"/>
    <s v="Acció Social Bàsica"/>
    <x v="130"/>
    <s v="231012269919"/>
    <x v="3"/>
    <x v="131"/>
    <n v="3000"/>
  </r>
  <r>
    <s v="Acció Social"/>
    <s v="Acció Social"/>
    <n v="23101"/>
    <s v="Acció Social Bàsica"/>
    <x v="131"/>
    <s v="231012269923"/>
    <x v="3"/>
    <x v="132"/>
    <n v="5000"/>
  </r>
  <r>
    <s v="Acció Social"/>
    <s v="Acció Social"/>
    <n v="23101"/>
    <s v="Acció Social Bàsica"/>
    <x v="132"/>
    <s v="231012269924"/>
    <x v="3"/>
    <x v="133"/>
    <n v="3000"/>
  </r>
  <r>
    <s v="Acció Social"/>
    <s v="Acció Social"/>
    <n v="23101"/>
    <s v="Acció Social Bàsica"/>
    <x v="133"/>
    <s v="231012279949"/>
    <x v="3"/>
    <x v="134"/>
    <n v="3000"/>
  </r>
  <r>
    <s v="Acció Social"/>
    <s v="Acció Social"/>
    <n v="23101"/>
    <s v="Acció Social Bàsica"/>
    <x v="134"/>
    <s v="231014650001"/>
    <x v="5"/>
    <x v="135"/>
    <n v="100000"/>
  </r>
  <r>
    <s v="Acció Social"/>
    <s v="Acció Social"/>
    <n v="23102"/>
    <s v="Acció Social Comunitària"/>
    <x v="131"/>
    <s v="231022269923"/>
    <x v="3"/>
    <x v="136"/>
    <n v="181.5"/>
  </r>
  <r>
    <s v="Acció Social"/>
    <s v="Acció Social"/>
    <n v="23102"/>
    <s v="Acció Social Comunitària"/>
    <x v="135"/>
    <s v="231024800006"/>
    <x v="5"/>
    <x v="137"/>
    <n v="1500"/>
  </r>
  <r>
    <s v="Acció Social"/>
    <s v="Acció Social"/>
    <n v="23102"/>
    <s v="Acció Social Comunitària"/>
    <x v="136"/>
    <s v="231024800054"/>
    <x v="5"/>
    <x v="138"/>
    <n v="600"/>
  </r>
  <r>
    <s v="Acció Social"/>
    <s v="Acció Social"/>
    <n v="23102"/>
    <s v="Acció Social Comunitària"/>
    <x v="137"/>
    <s v="231024800087"/>
    <x v="5"/>
    <x v="139"/>
    <n v="5400"/>
  </r>
  <r>
    <s v="Acció Social"/>
    <s v="Acció Social"/>
    <n v="23102"/>
    <s v="Acció Social Comunitària"/>
    <x v="138"/>
    <s v="231024800128"/>
    <x v="5"/>
    <x v="140"/>
    <n v="6000"/>
  </r>
  <r>
    <s v="Acció Social"/>
    <s v="Acció Social"/>
    <n v="23102"/>
    <s v="Acció Social Comunitària"/>
    <x v="139"/>
    <s v="231024800137"/>
    <x v="5"/>
    <x v="141"/>
    <n v="600"/>
  </r>
  <r>
    <s v="Acció Social"/>
    <s v="Acció Social"/>
    <n v="23102"/>
    <s v="Acció Social Comunitària"/>
    <x v="140"/>
    <s v="231024800159"/>
    <x v="5"/>
    <x v="142"/>
    <n v="500"/>
  </r>
  <r>
    <s v="Acció Social"/>
    <s v="Acció Social"/>
    <n v="23102"/>
    <s v="Acció Social Comunitària"/>
    <x v="141"/>
    <s v="231024800181"/>
    <x v="5"/>
    <x v="143"/>
    <n v="10500"/>
  </r>
  <r>
    <s v="Acció Social"/>
    <s v="Acció Social"/>
    <n v="23102"/>
    <s v="Acció Social Comunitària"/>
    <x v="142"/>
    <s v="231027800016"/>
    <x v="6"/>
    <x v="144"/>
    <n v="6000"/>
  </r>
  <r>
    <s v="Recursos Humans"/>
    <s v="Recursos Humans"/>
    <n v="23103"/>
    <s v="Infància i Família"/>
    <x v="28"/>
    <s v="231031300001"/>
    <x v="2"/>
    <x v="26"/>
    <n v="30241.65"/>
  </r>
  <r>
    <s v="Recursos Humans"/>
    <s v="Recursos Humans"/>
    <n v="23103"/>
    <s v="Infància i Família"/>
    <x v="29"/>
    <s v="231031300002"/>
    <x v="2"/>
    <x v="27"/>
    <n v="7164.42"/>
  </r>
  <r>
    <s v="Recursos Humans"/>
    <s v="Recursos Humans"/>
    <n v="23103"/>
    <s v="Infància i Família"/>
    <x v="31"/>
    <s v="231031300201"/>
    <x v="2"/>
    <x v="29"/>
    <n v="16963.240000000002"/>
  </r>
  <r>
    <s v="Recursos Humans"/>
    <s v="Recursos Humans"/>
    <n v="23103"/>
    <s v="Infància i Família"/>
    <x v="32"/>
    <s v="231031300202"/>
    <x v="2"/>
    <x v="30"/>
    <n v="15743.56"/>
  </r>
  <r>
    <s v="Recursos Humans"/>
    <s v="Recursos Humans"/>
    <n v="23103"/>
    <s v="Infància i Família"/>
    <x v="33"/>
    <s v="231031310001"/>
    <x v="2"/>
    <x v="31"/>
    <n v="14915.02"/>
  </r>
  <r>
    <s v="Recursos Humans"/>
    <s v="Recursos Humans"/>
    <n v="23103"/>
    <s v="Infància i Família"/>
    <x v="34"/>
    <s v="231031310002"/>
    <x v="2"/>
    <x v="32"/>
    <n v="1083.1199999999999"/>
  </r>
  <r>
    <s v="Centre Obert"/>
    <s v="Centre Obert"/>
    <n v="23103"/>
    <s v="Infància i Família"/>
    <x v="143"/>
    <s v="231036330000"/>
    <x v="4"/>
    <x v="145"/>
    <n v="0"/>
  </r>
  <r>
    <s v="Centre Obert"/>
    <s v="Centre Obert"/>
    <n v="23103"/>
    <s v="Infància i Família"/>
    <x v="144"/>
    <s v="231036350000"/>
    <x v="4"/>
    <x v="146"/>
    <n v="0"/>
  </r>
  <r>
    <s v="Recursos Humans"/>
    <s v="Recursos Humans"/>
    <n v="23103"/>
    <s v="Infància i Família"/>
    <x v="35"/>
    <s v="231031310003"/>
    <x v="2"/>
    <x v="33"/>
    <n v="7116.2"/>
  </r>
  <r>
    <s v="Recursos Humans"/>
    <s v="Recursos Humans"/>
    <n v="23103"/>
    <s v="Infància i Família"/>
    <x v="36"/>
    <s v="231031310004"/>
    <x v="2"/>
    <x v="34"/>
    <n v="6084.12"/>
  </r>
  <r>
    <s v="Recursos Humans"/>
    <s v="Recursos Humans"/>
    <n v="23103"/>
    <s v="Infància i Família"/>
    <x v="41"/>
    <s v="231031600001"/>
    <x v="2"/>
    <x v="39"/>
    <n v="31339.93"/>
  </r>
  <r>
    <s v="Recursos Humans"/>
    <s v="Recursos Humans"/>
    <n v="23103"/>
    <s v="Infància i Família"/>
    <x v="42"/>
    <s v="231031620001"/>
    <x v="2"/>
    <x v="40"/>
    <n v="100"/>
  </r>
  <r>
    <s v="Administració General Informàtica"/>
    <s v="Administració General Informàtica"/>
    <n v="23103"/>
    <s v="Infància i Família"/>
    <x v="44"/>
    <s v="231032060001"/>
    <x v="3"/>
    <x v="42"/>
    <n v="290.39999999999998"/>
  </r>
  <r>
    <s v="Serveis Municipals"/>
    <s v="Serveis Municipals"/>
    <n v="23103"/>
    <s v="Infància i Família"/>
    <x v="47"/>
    <s v="231032120000"/>
    <x v="3"/>
    <x v="45"/>
    <n v="2000"/>
  </r>
  <r>
    <s v="Centre Obert"/>
    <s v="Serveis Municipals"/>
    <n v="23103"/>
    <s v="Infància i Família"/>
    <x v="48"/>
    <s v="231032130001"/>
    <x v="3"/>
    <x v="46"/>
    <n v="600"/>
  </r>
  <r>
    <s v="Administració General Informàtica"/>
    <s v="Administració General Informàtica"/>
    <n v="23103"/>
    <s v="Infància i Família"/>
    <x v="51"/>
    <s v="231032160001"/>
    <x v="3"/>
    <x v="49"/>
    <n v="150"/>
  </r>
  <r>
    <s v="Administració General Informàtica"/>
    <s v="Administració General Informàtica"/>
    <n v="23103"/>
    <s v="Infància i Família"/>
    <x v="52"/>
    <s v="231032160002"/>
    <x v="3"/>
    <x v="50"/>
    <n v="150"/>
  </r>
  <r>
    <s v="Centre Obert"/>
    <s v="Centre Obert"/>
    <n v="23103"/>
    <s v="Infància i Família"/>
    <x v="55"/>
    <s v="231032200001"/>
    <x v="3"/>
    <x v="53"/>
    <n v="300"/>
  </r>
  <r>
    <s v="Administració General Informàtica"/>
    <s v="Administració General Informàtica"/>
    <n v="23103"/>
    <s v="Infància i Família"/>
    <x v="56"/>
    <s v="231032200010"/>
    <x v="3"/>
    <x v="54"/>
    <n v="1246.3"/>
  </r>
  <r>
    <s v="Medi Ambient"/>
    <s v="Medi Ambient"/>
    <n v="23103"/>
    <s v="Infància i Família"/>
    <x v="57"/>
    <s v="231032210001"/>
    <x v="3"/>
    <x v="55"/>
    <n v="2000"/>
  </r>
  <r>
    <s v="Medi Ambient"/>
    <s v="Medi Ambient"/>
    <n v="23103"/>
    <s v="Infància i Família"/>
    <x v="58"/>
    <s v="231032210101"/>
    <x v="3"/>
    <x v="56"/>
    <n v="100"/>
  </r>
  <r>
    <s v="Medi Ambient"/>
    <s v="Medi Ambient"/>
    <n v="23103"/>
    <s v="Infància i Família"/>
    <x v="128"/>
    <s v="231032210201"/>
    <x v="3"/>
    <x v="129"/>
    <n v="2700"/>
  </r>
  <r>
    <s v="Centre Obert"/>
    <s v="Centre Obert"/>
    <n v="23103"/>
    <s v="Infància i Família"/>
    <x v="80"/>
    <s v="231032219905"/>
    <x v="3"/>
    <x v="78"/>
    <n v="100"/>
  </r>
  <r>
    <s v="Acció Social"/>
    <s v="Acció Social"/>
    <n v="23104"/>
    <s v="Magatzem d'Aliments Solidaris"/>
    <x v="144"/>
    <s v="231046350000"/>
    <x v="4"/>
    <x v="146"/>
    <n v="0"/>
  </r>
  <r>
    <s v="Administració General Informàtica"/>
    <s v="Administració General Informàtica"/>
    <n v="23103"/>
    <s v="Infància i Família"/>
    <x v="65"/>
    <s v="231032220001"/>
    <x v="3"/>
    <x v="63"/>
    <n v="1000"/>
  </r>
  <r>
    <s v="Centre Obert"/>
    <s v="Centre Obert"/>
    <n v="23103"/>
    <s v="Infància i Família"/>
    <x v="66"/>
    <s v="231032240001"/>
    <x v="3"/>
    <x v="64"/>
    <n v="213.3"/>
  </r>
  <r>
    <s v="Centre Obert"/>
    <s v="Centre Obert"/>
    <n v="23103"/>
    <s v="Infància i Família"/>
    <x v="145"/>
    <s v="231032269926"/>
    <x v="3"/>
    <x v="147"/>
    <n v="1000"/>
  </r>
  <r>
    <s v="Centre Obert"/>
    <s v="Centre Obert"/>
    <n v="23103"/>
    <s v="Infància i Família"/>
    <x v="146"/>
    <s v="231032269930"/>
    <x v="3"/>
    <x v="148"/>
    <n v="2500"/>
  </r>
  <r>
    <s v="Centre Obert"/>
    <s v="Centre Obert"/>
    <n v="23103"/>
    <s v="Infància i Família"/>
    <x v="147"/>
    <s v="231032269931"/>
    <x v="3"/>
    <x v="149"/>
    <n v="5000"/>
  </r>
  <r>
    <s v="Centre Obert"/>
    <s v="Centre Obert"/>
    <n v="23103"/>
    <s v="Infància i Família"/>
    <x v="69"/>
    <s v="231032279900"/>
    <x v="3"/>
    <x v="67"/>
    <n v="200"/>
  </r>
  <r>
    <s v="Centre Obert"/>
    <s v="Centre Obert"/>
    <n v="23103"/>
    <s v="Infància i Família"/>
    <x v="73"/>
    <s v="231032302000"/>
    <x v="3"/>
    <x v="71"/>
    <n v="50"/>
  </r>
  <r>
    <s v="Centre Obert"/>
    <s v="Centre Obert"/>
    <n v="23103"/>
    <s v="Infància i Família"/>
    <x v="74"/>
    <s v="231032312000"/>
    <x v="3"/>
    <x v="72"/>
    <n v="50"/>
  </r>
  <r>
    <s v="Administració General Informàtica"/>
    <s v="Administració General Informàtica"/>
    <n v="23104"/>
    <s v="Magatzem d'Aliments Solidaris"/>
    <x v="44"/>
    <s v="231042060001"/>
    <x v="3"/>
    <x v="42"/>
    <n v="50"/>
  </r>
  <r>
    <s v="Serveis Municipals"/>
    <s v="Serveis Municipals"/>
    <n v="23104"/>
    <s v="Magatzem d'Aliments Solidaris"/>
    <x v="47"/>
    <s v="231042120000"/>
    <x v="3"/>
    <x v="45"/>
    <n v="3500"/>
  </r>
  <r>
    <s v="Acció Social"/>
    <s v="Serveis Municipals"/>
    <n v="23104"/>
    <s v="Magatzem d'Aliments Solidaris"/>
    <x v="48"/>
    <s v="231042130001"/>
    <x v="3"/>
    <x v="46"/>
    <n v="200"/>
  </r>
  <r>
    <s v="Administració General Informàtica"/>
    <s v="Administració General Informàtica"/>
    <n v="23104"/>
    <s v="Magatzem d'Aliments Solidaris"/>
    <x v="51"/>
    <s v="231042160001"/>
    <x v="3"/>
    <x v="49"/>
    <n v="100"/>
  </r>
  <r>
    <s v="Acció Social"/>
    <s v="Acció Social"/>
    <n v="23104"/>
    <s v="Magatzem d'Aliments Solidaris"/>
    <x v="55"/>
    <s v="231042200001"/>
    <x v="3"/>
    <x v="53"/>
    <n v="500"/>
  </r>
  <r>
    <s v="Administració General Informàtica"/>
    <s v="Administració General Informàtica"/>
    <n v="23104"/>
    <s v="Magatzem d'Aliments Solidaris"/>
    <x v="56"/>
    <s v="231042200010"/>
    <x v="3"/>
    <x v="54"/>
    <n v="100"/>
  </r>
  <r>
    <s v="Medi Ambient"/>
    <s v="Medi Ambient"/>
    <n v="23104"/>
    <s v="Magatzem d'Aliments Solidaris"/>
    <x v="57"/>
    <s v="231042210001"/>
    <x v="3"/>
    <x v="55"/>
    <n v="3500"/>
  </r>
  <r>
    <s v="Medi Ambient"/>
    <s v="Medi Ambient"/>
    <n v="23104"/>
    <s v="Magatzem d'Aliments Solidaris"/>
    <x v="58"/>
    <s v="231042210101"/>
    <x v="3"/>
    <x v="56"/>
    <n v="300"/>
  </r>
  <r>
    <s v="Acció Social"/>
    <s v="Acció Social"/>
    <n v="23104"/>
    <s v="Magatzem d'Aliments Solidaris"/>
    <x v="62"/>
    <s v="231042210501"/>
    <x v="3"/>
    <x v="60"/>
    <n v="12000"/>
  </r>
  <r>
    <s v="Acció Social"/>
    <s v="Acció Social"/>
    <n v="23104"/>
    <s v="Magatzem d'Aliments Solidaris"/>
    <x v="80"/>
    <s v="231042219905"/>
    <x v="3"/>
    <x v="78"/>
    <n v="100"/>
  </r>
  <r>
    <s v="Administració General Informàtica"/>
    <s v="Administració General Informàtica"/>
    <n v="23104"/>
    <s v="Magatzem d'Aliments Solidaris"/>
    <x v="65"/>
    <s v="231042220001"/>
    <x v="3"/>
    <x v="63"/>
    <n v="500"/>
  </r>
  <r>
    <s v="Acció Social"/>
    <s v="Acció Social"/>
    <n v="23104"/>
    <s v="Magatzem d'Aliments Solidaris"/>
    <x v="98"/>
    <s v="231042269900"/>
    <x v="3"/>
    <x v="95"/>
    <n v="100"/>
  </r>
  <r>
    <s v="Acció Social"/>
    <s v="Acció Social"/>
    <n v="23104"/>
    <s v="Magatzem d'Aliments Solidaris"/>
    <x v="69"/>
    <s v="231042279900"/>
    <x v="3"/>
    <x v="150"/>
    <n v="45306.5"/>
  </r>
  <r>
    <s v="Administració General Informàtica"/>
    <s v="Administració General Informàtica"/>
    <n v="23104"/>
    <s v="Magatzem d'Aliments Solidaris"/>
    <x v="71"/>
    <s v="231042279940"/>
    <x v="3"/>
    <x v="69"/>
    <n v="3100"/>
  </r>
  <r>
    <s v="Acció Social"/>
    <s v="Acció Social"/>
    <n v="23104"/>
    <s v="Magatzem d'Aliments Solidaris"/>
    <x v="148"/>
    <s v="231044800183"/>
    <x v="5"/>
    <x v="151"/>
    <n v="500"/>
  </r>
  <r>
    <s v="Acció Social"/>
    <s v="Acció Social"/>
    <n v="23105"/>
    <s v="Projecte SALT"/>
    <x v="98"/>
    <s v="231052269900"/>
    <x v="3"/>
    <x v="95"/>
    <n v="100"/>
  </r>
  <r>
    <s v="Acció Social"/>
    <s v="Acció Social"/>
    <n v="23105"/>
    <s v="Projecte SALT"/>
    <x v="149"/>
    <s v="231054800002"/>
    <x v="5"/>
    <x v="152"/>
    <n v="30000"/>
  </r>
  <r>
    <s v="Acció Social"/>
    <s v="Acció Social"/>
    <n v="23105"/>
    <s v="Projecte SALT"/>
    <x v="150"/>
    <s v="231054800005"/>
    <x v="5"/>
    <x v="153"/>
    <n v="500"/>
  </r>
  <r>
    <s v="Acció Social"/>
    <s v="Acció Social"/>
    <n v="23106"/>
    <s v="Horts Socials i Familiars "/>
    <x v="151"/>
    <s v="231062000001"/>
    <x v="3"/>
    <x v="154"/>
    <n v="6000"/>
  </r>
  <r>
    <s v="Acció Social"/>
    <s v="Serveis Municipals"/>
    <n v="23106"/>
    <s v="Horts Socials i Familiars "/>
    <x v="48"/>
    <s v="231062130001"/>
    <x v="3"/>
    <x v="46"/>
    <n v="2500"/>
  </r>
  <r>
    <s v="Medi Ambient"/>
    <s v="Medi Ambient"/>
    <n v="23106"/>
    <s v="Horts Socials i Familiars "/>
    <x v="57"/>
    <s v="231062210001"/>
    <x v="3"/>
    <x v="55"/>
    <n v="300"/>
  </r>
  <r>
    <s v="Medi Ambient"/>
    <s v="Medi Ambient"/>
    <n v="23106"/>
    <s v="Horts Socials i Familiars "/>
    <x v="58"/>
    <s v="231062210101"/>
    <x v="3"/>
    <x v="56"/>
    <n v="300"/>
  </r>
  <r>
    <s v="Acció Social"/>
    <s v="Acció Social"/>
    <n v="23106"/>
    <s v="Horts Socials i Familiars "/>
    <x v="98"/>
    <s v="231062269900"/>
    <x v="3"/>
    <x v="95"/>
    <n v="1200"/>
  </r>
  <r>
    <s v="Acció Social"/>
    <s v="Acció Social"/>
    <n v="23106"/>
    <s v="Horts Socials i Familiars "/>
    <x v="69"/>
    <s v="231062279900"/>
    <x v="3"/>
    <x v="155"/>
    <n v="3200"/>
  </r>
  <r>
    <s v="Medi Ambient"/>
    <s v="Medi Ambient"/>
    <n v="23108"/>
    <s v="Projecte Baula"/>
    <x v="57"/>
    <s v="231082210001"/>
    <x v="3"/>
    <x v="55"/>
    <n v="225"/>
  </r>
  <r>
    <s v="Recursos Humans"/>
    <s v="Recursos Humans"/>
    <n v="24100"/>
    <s v="Centre de Formació La Solana"/>
    <x v="23"/>
    <s v="241001200301"/>
    <x v="2"/>
    <x v="21"/>
    <n v="11422.79"/>
  </r>
  <r>
    <s v="Recursos Humans"/>
    <s v="Recursos Humans"/>
    <n v="24100"/>
    <s v="Centre de Formació La Solana"/>
    <x v="25"/>
    <s v="241001200601"/>
    <x v="2"/>
    <x v="23"/>
    <n v="1676.28"/>
  </r>
  <r>
    <s v="Recursos Humans"/>
    <s v="Recursos Humans"/>
    <n v="24100"/>
    <s v="Centre de Formació La Solana"/>
    <x v="26"/>
    <s v="241001210001"/>
    <x v="2"/>
    <x v="24"/>
    <n v="6389.6"/>
  </r>
  <r>
    <s v="Recursos Humans"/>
    <s v="Recursos Humans"/>
    <n v="24100"/>
    <s v="Centre de Formació La Solana"/>
    <x v="27"/>
    <s v="241001210101"/>
    <x v="2"/>
    <x v="25"/>
    <n v="4963.5600000000004"/>
  </r>
  <r>
    <s v="Recursos Humans"/>
    <s v="Recursos Humans"/>
    <n v="24100"/>
    <s v="Centre de Formació La Solana"/>
    <x v="28"/>
    <s v="241001300001"/>
    <x v="2"/>
    <x v="26"/>
    <n v="16962.259999999998"/>
  </r>
  <r>
    <s v="Recursos Humans"/>
    <s v="Recursos Humans"/>
    <n v="24100"/>
    <s v="Centre de Formació La Solana"/>
    <x v="29"/>
    <s v="241001300002"/>
    <x v="2"/>
    <x v="27"/>
    <n v="5876.88"/>
  </r>
  <r>
    <s v="Recursos Humans"/>
    <s v="Recursos Humans"/>
    <n v="24100"/>
    <s v="Centre de Formació La Solana"/>
    <x v="31"/>
    <s v="241001300201"/>
    <x v="2"/>
    <x v="29"/>
    <n v="9433.9"/>
  </r>
  <r>
    <s v="Recursos Humans"/>
    <s v="Recursos Humans"/>
    <n v="24100"/>
    <s v="Centre de Formació La Solana"/>
    <x v="32"/>
    <s v="241001300202"/>
    <x v="2"/>
    <x v="30"/>
    <n v="8005.34"/>
  </r>
  <r>
    <s v="Recursos Humans"/>
    <s v="Recursos Humans"/>
    <n v="24100"/>
    <s v="Centre de Formació La Solana"/>
    <x v="33"/>
    <s v="241001310001"/>
    <x v="2"/>
    <x v="31"/>
    <n v="29830.04"/>
  </r>
  <r>
    <s v="Recursos Humans"/>
    <s v="Recursos Humans"/>
    <n v="24100"/>
    <s v="Centre de Formació La Solana"/>
    <x v="34"/>
    <s v="241001310002"/>
    <x v="2"/>
    <x v="32"/>
    <n v="2793.17"/>
  </r>
  <r>
    <s v="Recursos Humans"/>
    <s v="Recursos Humans"/>
    <n v="24100"/>
    <s v="Centre de Formació La Solana"/>
    <x v="35"/>
    <s v="241001310003"/>
    <x v="2"/>
    <x v="33"/>
    <n v="14232.4"/>
  </r>
  <r>
    <s v="Recursos Humans"/>
    <s v="Recursos Humans"/>
    <n v="24100"/>
    <s v="Centre de Formació La Solana"/>
    <x v="36"/>
    <s v="241001310004"/>
    <x v="2"/>
    <x v="34"/>
    <n v="12168.24"/>
  </r>
  <r>
    <s v="Recursos Humans"/>
    <s v="Recursos Humans"/>
    <n v="24100"/>
    <s v="Centre de Formació La Solana"/>
    <x v="41"/>
    <s v="241001600001"/>
    <x v="2"/>
    <x v="39"/>
    <n v="39347.800000000003"/>
  </r>
  <r>
    <s v="Recursos Humans"/>
    <s v="Recursos Humans"/>
    <n v="24100"/>
    <s v="Centre de Formació La Solana"/>
    <x v="42"/>
    <s v="241001620001"/>
    <x v="2"/>
    <x v="40"/>
    <n v="300"/>
  </r>
  <r>
    <s v="Centre la Solana"/>
    <s v="Centre la Solana"/>
    <n v="24100"/>
    <s v="Centre La Solana"/>
    <x v="94"/>
    <s v="241002020001"/>
    <x v="3"/>
    <x v="91"/>
    <n v="5061.67"/>
  </r>
  <r>
    <s v="Administració General Informàtica"/>
    <s v="Administració General Informàtica"/>
    <n v="24100"/>
    <s v="Centre La Solana"/>
    <x v="44"/>
    <s v="241002060001"/>
    <x v="3"/>
    <x v="42"/>
    <n v="363"/>
  </r>
  <r>
    <s v="Serveis Municipals"/>
    <s v="Centre la Solana"/>
    <n v="24100"/>
    <s v="Centre La Solana"/>
    <x v="47"/>
    <s v="241002120000"/>
    <x v="3"/>
    <x v="45"/>
    <n v="2500"/>
  </r>
  <r>
    <s v="Administració General Informàtica"/>
    <s v="Administració General Informàtica"/>
    <n v="24100"/>
    <s v="Centre La Solana"/>
    <x v="51"/>
    <s v="241002160001"/>
    <x v="3"/>
    <x v="49"/>
    <n v="300"/>
  </r>
  <r>
    <s v="Administració General Informàtica"/>
    <s v="Administració General Informàtica"/>
    <n v="24100"/>
    <s v="Centre La Solana"/>
    <x v="52"/>
    <s v="241002160002"/>
    <x v="3"/>
    <x v="50"/>
    <n v="400"/>
  </r>
  <r>
    <s v="Centre la Solana"/>
    <s v="Centre la Solana"/>
    <n v="24100"/>
    <s v="Centre La Solana"/>
    <x v="55"/>
    <s v="241002200001"/>
    <x v="3"/>
    <x v="53"/>
    <n v="300"/>
  </r>
  <r>
    <s v="Administració General Informàtica"/>
    <s v="Administració General Informàtica"/>
    <n v="24100"/>
    <s v="Centre La Solana"/>
    <x v="56"/>
    <s v="241002200010"/>
    <x v="3"/>
    <x v="54"/>
    <n v="1700"/>
  </r>
  <r>
    <s v="Medi Ambient"/>
    <s v="Medi Ambient"/>
    <n v="24100"/>
    <s v="Centre La Solana"/>
    <x v="57"/>
    <s v="241002210001"/>
    <x v="3"/>
    <x v="55"/>
    <n v="6000"/>
  </r>
  <r>
    <s v="Medi Ambient"/>
    <s v="Medi Ambient"/>
    <n v="24100"/>
    <s v="Centre La Solana"/>
    <x v="58"/>
    <s v="241002210101"/>
    <x v="3"/>
    <x v="56"/>
    <n v="400"/>
  </r>
  <r>
    <s v="Centre la Solana"/>
    <s v="Centre la Solana"/>
    <n v="24100"/>
    <s v="Centre La Solana"/>
    <x v="62"/>
    <s v="241002210501"/>
    <x v="3"/>
    <x v="60"/>
    <n v="250"/>
  </r>
  <r>
    <s v="Centre la Solana"/>
    <s v="Centre la Solana"/>
    <n v="24100"/>
    <s v="Centre La Solana"/>
    <x v="63"/>
    <s v="241002211001"/>
    <x v="3"/>
    <x v="61"/>
    <n v="100"/>
  </r>
  <r>
    <s v="Administració General Informàtica"/>
    <s v="Administració General Informàtica"/>
    <n v="24100"/>
    <s v="Centre La Solana"/>
    <x v="65"/>
    <s v="241002220001"/>
    <x v="3"/>
    <x v="63"/>
    <n v="1200"/>
  </r>
  <r>
    <s v="Centre la Solana"/>
    <s v="Centre la Solana"/>
    <n v="24100"/>
    <s v="Centre La Solana"/>
    <x v="67"/>
    <s v="241002260101"/>
    <x v="3"/>
    <x v="65"/>
    <n v="725.33"/>
  </r>
  <r>
    <s v="Centre la Solana"/>
    <s v="Centre la Solana"/>
    <n v="24100"/>
    <s v="Centre La Solana"/>
    <x v="152"/>
    <s v="241002260201"/>
    <x v="3"/>
    <x v="156"/>
    <n v="400"/>
  </r>
  <r>
    <s v="Centre la Solana"/>
    <s v="Centre la Solana"/>
    <n v="24100"/>
    <s v="Centre La Solana"/>
    <x v="98"/>
    <s v="241002269900"/>
    <x v="3"/>
    <x v="95"/>
    <n v="1000"/>
  </r>
  <r>
    <s v="Centre la Solana"/>
    <s v="Centre la Solana"/>
    <n v="24100"/>
    <s v="Centre La Solana"/>
    <x v="69"/>
    <s v="241002279900"/>
    <x v="3"/>
    <x v="67"/>
    <n v="6250"/>
  </r>
  <r>
    <s v="Administració General Informàtica"/>
    <s v="Administració General Informàtica"/>
    <n v="24100"/>
    <s v="Centre La Solana"/>
    <x v="153"/>
    <s v="241002279926"/>
    <x v="3"/>
    <x v="157"/>
    <n v="3300"/>
  </r>
  <r>
    <s v="Centre la Solana"/>
    <s v="Centre la Solana"/>
    <n v="24100"/>
    <s v="Centre La Solana"/>
    <x v="74"/>
    <s v="241002312000"/>
    <x v="3"/>
    <x v="72"/>
    <n v="50"/>
  </r>
  <r>
    <s v="Administració General Informàtica"/>
    <s v="Administració General Informàtica"/>
    <n v="24100"/>
    <s v="Centre La Solana"/>
    <x v="54"/>
    <s v="241006360000"/>
    <x v="4"/>
    <x v="52"/>
    <n v="1000"/>
  </r>
  <r>
    <s v="Recursos Humans"/>
    <s v="Recursos Humans"/>
    <n v="24104"/>
    <s v="Pla de Transició al Treball"/>
    <x v="33"/>
    <s v="241041310001"/>
    <x v="2"/>
    <x v="31"/>
    <n v="7457.44"/>
  </r>
  <r>
    <s v="Recursos Humans"/>
    <s v="Recursos Humans"/>
    <n v="24104"/>
    <s v="Pla de Transició al Treball"/>
    <x v="34"/>
    <s v="241041310002"/>
    <x v="2"/>
    <x v="32"/>
    <n v="472.84"/>
  </r>
  <r>
    <s v="Recursos Humans"/>
    <s v="Recursos Humans"/>
    <n v="24104"/>
    <s v="Pla de Transició al Treball"/>
    <x v="35"/>
    <s v="241041310003"/>
    <x v="2"/>
    <x v="33"/>
    <n v="3558.1"/>
  </r>
  <r>
    <s v="Recursos Humans"/>
    <s v="Recursos Humans"/>
    <n v="24104"/>
    <s v="Pla de Transició al Treball"/>
    <x v="36"/>
    <s v="241041310004"/>
    <x v="2"/>
    <x v="34"/>
    <n v="2561.7199999999998"/>
  </r>
  <r>
    <s v="Recursos Humans"/>
    <s v="Recursos Humans"/>
    <n v="24104"/>
    <s v="Pla de Transició al Treball"/>
    <x v="41"/>
    <s v="241041600001"/>
    <x v="2"/>
    <x v="39"/>
    <n v="4602.12"/>
  </r>
  <r>
    <s v="Serveis Municipals"/>
    <s v="Centre la Solana"/>
    <n v="24104"/>
    <s v="Pla de Transició al Treball"/>
    <x v="47"/>
    <s v="241042120000"/>
    <x v="3"/>
    <x v="45"/>
    <n v="800"/>
  </r>
  <r>
    <s v="Administració General Informàtica"/>
    <s v="Administració General Informàtica"/>
    <n v="24104"/>
    <s v="Pla de Transició al Treball"/>
    <x v="65"/>
    <s v="241042220001"/>
    <x v="3"/>
    <x v="63"/>
    <n v="500"/>
  </r>
  <r>
    <s v="Centre la Solana"/>
    <s v="Centre la Solana"/>
    <n v="24104"/>
    <s v="Pla de Transició al Treball"/>
    <x v="67"/>
    <s v="241042260101"/>
    <x v="3"/>
    <x v="65"/>
    <n v="250"/>
  </r>
  <r>
    <s v="Centre la Solana"/>
    <s v="Centre la Solana"/>
    <n v="24104"/>
    <s v="Pla de Transició al Treball"/>
    <x v="98"/>
    <s v="241042269900"/>
    <x v="3"/>
    <x v="95"/>
    <n v="250"/>
  </r>
  <r>
    <s v="Recursos Humans"/>
    <s v="Recursos Humans"/>
    <n v="31100"/>
    <s v="Accions Públiques Relatives a la Salut"/>
    <x v="23"/>
    <s v="311001200301"/>
    <x v="2"/>
    <x v="21"/>
    <n v="1130.6300000000001"/>
  </r>
  <r>
    <s v="Recursos Humans"/>
    <s v="Recursos Humans"/>
    <n v="31100"/>
    <s v="Accions Públiques Relatives a la Salut"/>
    <x v="26"/>
    <s v="311001210001"/>
    <x v="2"/>
    <x v="24"/>
    <n v="631.35"/>
  </r>
  <r>
    <s v="Recursos Humans"/>
    <s v="Recursos Humans"/>
    <n v="31100"/>
    <s v="Accions Públiques Relatives a la Salut"/>
    <x v="27"/>
    <s v="311001210101"/>
    <x v="2"/>
    <x v="25"/>
    <n v="490.39"/>
  </r>
  <r>
    <s v="Recursos Humans"/>
    <s v="Recursos Humans"/>
    <n v="31100"/>
    <s v="Accions Públiques Relatives a la Salut"/>
    <x v="28"/>
    <s v="311001300001"/>
    <x v="2"/>
    <x v="26"/>
    <n v="382.85"/>
  </r>
  <r>
    <s v="Recursos Humans"/>
    <s v="Recursos Humans"/>
    <n v="31100"/>
    <s v="Accions Públiques Relatives a la Salut"/>
    <x v="31"/>
    <s v="311001300201"/>
    <x v="2"/>
    <x v="29"/>
    <n v="223.82"/>
  </r>
  <r>
    <s v="Recursos Humans"/>
    <s v="Recursos Humans"/>
    <n v="31100"/>
    <s v="Accions Públiques Relatives a la Salut"/>
    <x v="32"/>
    <s v="311001300202"/>
    <x v="2"/>
    <x v="30"/>
    <n v="145.53"/>
  </r>
  <r>
    <s v="Recursos Humans"/>
    <s v="Recursos Humans"/>
    <n v="31100"/>
    <s v="Accions Públiques Relatives a la Salut"/>
    <x v="33"/>
    <s v="311001310001"/>
    <x v="2"/>
    <x v="31"/>
    <n v="21675.56"/>
  </r>
  <r>
    <s v="Recursos Humans"/>
    <s v="Recursos Humans"/>
    <n v="31100"/>
    <s v="Accions Públiques Relatives a la Salut"/>
    <x v="34"/>
    <s v="311001310002"/>
    <x v="2"/>
    <x v="32"/>
    <n v="1475.58"/>
  </r>
  <r>
    <s v="Recursos Humans"/>
    <s v="Recursos Humans"/>
    <n v="31100"/>
    <s v="Accions Públiques Relatives a la Salut"/>
    <x v="35"/>
    <s v="311001310003"/>
    <x v="2"/>
    <x v="33"/>
    <n v="11597.32"/>
  </r>
  <r>
    <s v="Recursos Humans"/>
    <s v="Recursos Humans"/>
    <n v="31100"/>
    <s v="Accions Públiques Relatives a la Salut"/>
    <x v="36"/>
    <s v="311001310004"/>
    <x v="2"/>
    <x v="34"/>
    <n v="11982.18"/>
  </r>
  <r>
    <s v="Recursos Humans"/>
    <s v="Recursos Humans"/>
    <n v="31100"/>
    <s v="Accions Públiques Relatives a la Salut"/>
    <x v="41"/>
    <s v="311001600001"/>
    <x v="2"/>
    <x v="39"/>
    <n v="16093.8"/>
  </r>
  <r>
    <s v="Serveis Municipals"/>
    <s v="Serveis Municipals"/>
    <n v="31100"/>
    <s v="Accions Públiques Relatives a la Salut"/>
    <x v="47"/>
    <s v="311002120000"/>
    <x v="3"/>
    <x v="45"/>
    <n v="500"/>
  </r>
  <r>
    <s v="Igualtat, salut i joventut"/>
    <s v="Serveis Municipals"/>
    <n v="31100"/>
    <s v="Accions Públiques Relatives a la Salut"/>
    <x v="48"/>
    <s v="311002130001"/>
    <x v="3"/>
    <x v="46"/>
    <n v="2000"/>
  </r>
  <r>
    <s v="Administració General Informàtica"/>
    <s v="Administració General Informàtica"/>
    <n v="31100"/>
    <s v="Accions Públiques Relatives a la Salut"/>
    <x v="51"/>
    <s v="311002160001"/>
    <x v="3"/>
    <x v="49"/>
    <n v="50"/>
  </r>
  <r>
    <s v="Administració General Informàtica"/>
    <s v="Administració General Informàtica"/>
    <n v="31100"/>
    <s v="Accions Públiques Relatives a la Salut"/>
    <x v="52"/>
    <s v="311002160002"/>
    <x v="3"/>
    <x v="50"/>
    <n v="50"/>
  </r>
  <r>
    <s v="Medi Ambient"/>
    <s v="Medi Ambient"/>
    <n v="31100"/>
    <s v="Accions Públiques Relatives a la Salut"/>
    <x v="58"/>
    <s v="311002210101"/>
    <x v="3"/>
    <x v="56"/>
    <n v="150"/>
  </r>
  <r>
    <s v="Administració General Informàtica"/>
    <s v="Administració General Informàtica"/>
    <n v="31100"/>
    <s v="Accions Públiques Relatives a la Salut"/>
    <x v="65"/>
    <s v="311002220001"/>
    <x v="3"/>
    <x v="63"/>
    <n v="50"/>
  </r>
  <r>
    <s v="Igualtat, salut i joventut"/>
    <s v="Igualtat, salut i joventut"/>
    <n v="31100"/>
    <s v="Accions Públiques Relatives a la Salut"/>
    <x v="66"/>
    <s v="311002240001"/>
    <x v="3"/>
    <x v="64"/>
    <n v="150"/>
  </r>
  <r>
    <s v="Igualtat, salut i joventut"/>
    <s v="Igualtat, salut i joventut"/>
    <n v="31100"/>
    <s v="Accions Públiques Relatives a la Salut"/>
    <x v="152"/>
    <s v="311002260201"/>
    <x v="3"/>
    <x v="156"/>
    <n v="500"/>
  </r>
  <r>
    <s v="Igualtat, salut i joventut"/>
    <s v="Igualtat, salut i joventut"/>
    <n v="31100"/>
    <s v="Accions Públiques Relatives a la Salut"/>
    <x v="98"/>
    <s v="311002269900"/>
    <x v="3"/>
    <x v="95"/>
    <n v="1000"/>
  </r>
  <r>
    <s v="Igualtat, salut i joventut"/>
    <s v="Igualtat, salut i joventut"/>
    <n v="31100"/>
    <s v="Accions Públiques Relatives a la Salut"/>
    <x v="154"/>
    <s v="311002269914"/>
    <x v="3"/>
    <x v="158"/>
    <n v="25600"/>
  </r>
  <r>
    <s v="Igualtat, salut i joventut"/>
    <s v="Igualtat, salut i joventut"/>
    <n v="31100"/>
    <s v="Accions Públiques Relatives a la Salut"/>
    <x v="69"/>
    <s v="311002279900"/>
    <x v="3"/>
    <x v="67"/>
    <n v="5000"/>
  </r>
  <r>
    <s v="Igualtat, salut i joventut"/>
    <s v="Igualtat, salut i joventut"/>
    <n v="31100"/>
    <s v="Accions Públiques Relatives a la Salut"/>
    <x v="155"/>
    <s v="311002279956"/>
    <x v="3"/>
    <x v="159"/>
    <n v="1000"/>
  </r>
  <r>
    <s v="Igualtat, salut i joventut"/>
    <s v="Igualtat, salut i joventut"/>
    <n v="31100"/>
    <s v="Accions Públiques Relatives a la Salut"/>
    <x v="156"/>
    <s v="311002279960"/>
    <x v="3"/>
    <x v="160"/>
    <n v="1800"/>
  </r>
  <r>
    <s v="Igualtat, salut i joventut"/>
    <s v="Igualtat, salut i joventut"/>
    <n v="31100"/>
    <s v="Accions Públiques Relatives a la Salut"/>
    <x v="73"/>
    <s v="311002302000"/>
    <x v="3"/>
    <x v="71"/>
    <n v="50"/>
  </r>
  <r>
    <s v="Igualtat, salut i joventut"/>
    <s v="Igualtat, salut i joventut"/>
    <n v="31100"/>
    <s v="Accions Públiques Relatives a la Salut"/>
    <x v="74"/>
    <s v="311002312000"/>
    <x v="3"/>
    <x v="72"/>
    <n v="50"/>
  </r>
  <r>
    <s v="Igualtat, salut i joventut"/>
    <s v="Igualtat, salut i joventut"/>
    <n v="31100"/>
    <s v="Accions Públiques Relatives a la Salut"/>
    <x v="157"/>
    <s v="311004800011"/>
    <x v="5"/>
    <x v="161"/>
    <n v="500"/>
  </r>
  <r>
    <s v="Igualtat, salut i joventut"/>
    <s v="Igualtat, salut i joventut"/>
    <n v="31100"/>
    <s v="Accions Públiques Relatives a la Salut"/>
    <x v="158"/>
    <s v="311004800027"/>
    <x v="5"/>
    <x v="162"/>
    <n v="700"/>
  </r>
  <r>
    <s v="Igualtat, salut i joventut"/>
    <s v="Igualtat, salut i joventut"/>
    <n v="31100"/>
    <s v="Accions Públiques Relatives a la Salut"/>
    <x v="159"/>
    <s v="311004800030"/>
    <x v="5"/>
    <x v="163"/>
    <n v="700"/>
  </r>
  <r>
    <s v="Igualtat, salut i joventut"/>
    <s v="Igualtat, salut i joventut"/>
    <n v="31100"/>
    <s v="Accions Públiques Relatives a la Salut"/>
    <x v="160"/>
    <s v="311004800077"/>
    <x v="5"/>
    <x v="164"/>
    <n v="1800"/>
  </r>
  <r>
    <s v="Igualtat, salut i joventut"/>
    <s v="Igualtat, salut i joventut"/>
    <n v="31100"/>
    <s v="Accions Públiques Relatives a la Salut"/>
    <x v="161"/>
    <s v="311004800088"/>
    <x v="5"/>
    <x v="165"/>
    <n v="2700"/>
  </r>
  <r>
    <s v="Recursos Humans"/>
    <s v="Recursos Humans"/>
    <n v="32000"/>
    <s v="Administració general d’educació"/>
    <x v="33"/>
    <s v="320001310001"/>
    <x v="2"/>
    <x v="31"/>
    <n v="11422.79"/>
  </r>
  <r>
    <s v="Recursos Humans"/>
    <s v="Recursos Humans"/>
    <n v="32000"/>
    <s v="Administració general d’educació"/>
    <x v="34"/>
    <s v="320001310002"/>
    <x v="2"/>
    <x v="32"/>
    <n v="1672.46"/>
  </r>
  <r>
    <s v="Recursos Humans"/>
    <s v="Recursos Humans"/>
    <n v="32000"/>
    <s v="Administració general d’educació"/>
    <x v="35"/>
    <s v="320001310003"/>
    <x v="2"/>
    <x v="33"/>
    <n v="6389.6"/>
  </r>
  <r>
    <s v="Recursos Humans"/>
    <s v="Recursos Humans"/>
    <n v="32000"/>
    <s v="Administració general d’educació"/>
    <x v="36"/>
    <s v="320001310004"/>
    <x v="2"/>
    <x v="34"/>
    <n v="6244.14"/>
  </r>
  <r>
    <s v="Recursos Humans"/>
    <s v="Recursos Humans"/>
    <n v="32000"/>
    <s v="Administració general d’educació"/>
    <x v="41"/>
    <s v="320001600001"/>
    <x v="2"/>
    <x v="39"/>
    <n v="8118.72"/>
  </r>
  <r>
    <s v="Administració General Informàtica"/>
    <s v="Administració General Informàtica"/>
    <n v="32000"/>
    <s v="Administració general d’educació"/>
    <x v="44"/>
    <s v="320002060001"/>
    <x v="3"/>
    <x v="42"/>
    <n v="290.39999999999998"/>
  </r>
  <r>
    <s v="Ensenyament"/>
    <s v="Serveis Municipals"/>
    <n v="32000"/>
    <s v="Administració general d’educació"/>
    <x v="48"/>
    <s v="320002130001"/>
    <x v="3"/>
    <x v="46"/>
    <n v="250"/>
  </r>
  <r>
    <s v="Administració General Informàtica"/>
    <s v="Administració General Informàtica"/>
    <n v="32000"/>
    <s v="Administració general d’educació"/>
    <x v="51"/>
    <s v="320002160001"/>
    <x v="3"/>
    <x v="49"/>
    <n v="50"/>
  </r>
  <r>
    <s v="Administració General Informàtica"/>
    <s v="Administració General Informàtica"/>
    <n v="32000"/>
    <s v="Administració general d’educació"/>
    <x v="52"/>
    <s v="320002160002"/>
    <x v="3"/>
    <x v="50"/>
    <n v="50"/>
  </r>
  <r>
    <s v="Ensenyament"/>
    <s v="Ensenyament"/>
    <n v="32000"/>
    <s v="Administració general d’educació"/>
    <x v="55"/>
    <s v="320002200001"/>
    <x v="3"/>
    <x v="53"/>
    <n v="100"/>
  </r>
  <r>
    <s v="Administració General Informàtica"/>
    <s v="Administració General Informàtica"/>
    <n v="32000"/>
    <s v="Administració general d’educació"/>
    <x v="56"/>
    <s v="320002200010"/>
    <x v="3"/>
    <x v="54"/>
    <n v="520.29999999999995"/>
  </r>
  <r>
    <s v="Administració General Informàtica"/>
    <s v="Administració General Informàtica"/>
    <n v="32000"/>
    <s v="Administració general d’educació"/>
    <x v="65"/>
    <s v="320002220001"/>
    <x v="3"/>
    <x v="63"/>
    <n v="1800"/>
  </r>
  <r>
    <s v="Ensenyament"/>
    <s v="Ensenyament"/>
    <n v="32000"/>
    <s v="Administració general d’educació"/>
    <x v="152"/>
    <s v="320002260201"/>
    <x v="3"/>
    <x v="156"/>
    <n v="200"/>
  </r>
  <r>
    <s v="Ensenyament"/>
    <s v="Ensenyament"/>
    <n v="32000"/>
    <s v="Administració general d’educació"/>
    <x v="98"/>
    <s v="320002269900"/>
    <x v="3"/>
    <x v="95"/>
    <n v="200"/>
  </r>
  <r>
    <s v="Ensenyament"/>
    <s v="Ensenyament"/>
    <n v="32000"/>
    <s v="Administració general d’educació"/>
    <x v="73"/>
    <s v="320002302000"/>
    <x v="3"/>
    <x v="71"/>
    <n v="50"/>
  </r>
  <r>
    <s v="Ensenyament"/>
    <s v="Ensenyament"/>
    <n v="32000"/>
    <s v="Administració general d’educació"/>
    <x v="74"/>
    <s v="320002312000"/>
    <x v="3"/>
    <x v="72"/>
    <n v="50"/>
  </r>
  <r>
    <s v="Ensenyament"/>
    <s v="Ensenyament"/>
    <n v="32000"/>
    <s v="Administració general d’educació"/>
    <x v="162"/>
    <s v="320004670001"/>
    <x v="5"/>
    <x v="166"/>
    <n v="22000"/>
  </r>
  <r>
    <s v="Ensenyament"/>
    <s v="Ensenyament"/>
    <n v="32000"/>
    <s v="Administració general d’educació"/>
    <x v="163"/>
    <s v="320004800068"/>
    <x v="5"/>
    <x v="167"/>
    <n v="300"/>
  </r>
  <r>
    <s v="Ensenyament"/>
    <s v="Ensenyament"/>
    <n v="32000"/>
    <s v="Administració general d’educació"/>
    <x v="164"/>
    <s v="320004800073"/>
    <x v="5"/>
    <x v="168"/>
    <n v="800"/>
  </r>
  <r>
    <s v="Ensenyament"/>
    <s v="Ensenyament"/>
    <n v="32000"/>
    <s v="Administració general d’educació"/>
    <x v="165"/>
    <s v="320004800076"/>
    <x v="5"/>
    <x v="169"/>
    <n v="1500"/>
  </r>
  <r>
    <s v="Recursos Humans"/>
    <s v="Recursos Humans"/>
    <n v="32301"/>
    <s v="Col·legi Jacint Verdaguer"/>
    <x v="28"/>
    <s v="323011300001"/>
    <x v="2"/>
    <x v="26"/>
    <n v="15425.35"/>
  </r>
  <r>
    <s v="Recursos Humans"/>
    <s v="Recursos Humans"/>
    <n v="32301"/>
    <s v="Col·legi Jacint Verdaguer"/>
    <x v="29"/>
    <s v="323011300002"/>
    <x v="2"/>
    <x v="27"/>
    <n v="983.36"/>
  </r>
  <r>
    <s v="Recursos Humans"/>
    <s v="Recursos Humans"/>
    <n v="32301"/>
    <s v="Col·legi Jacint Verdaguer"/>
    <x v="31"/>
    <s v="323011300201"/>
    <x v="2"/>
    <x v="29"/>
    <n v="8580.49"/>
  </r>
  <r>
    <s v="Recursos Humans"/>
    <s v="Recursos Humans"/>
    <n v="32301"/>
    <s v="Col·legi Jacint Verdaguer"/>
    <x v="32"/>
    <s v="323011300202"/>
    <x v="2"/>
    <x v="30"/>
    <n v="8307.83"/>
  </r>
  <r>
    <s v="Recursos Humans"/>
    <s v="Recursos Humans"/>
    <n v="32301"/>
    <s v="Col·legi Jacint Verdaguer"/>
    <x v="41"/>
    <s v="323011600001"/>
    <x v="2"/>
    <x v="39"/>
    <n v="11656.68"/>
  </r>
  <r>
    <s v="Serveis Municipals"/>
    <s v="Serveis Municipals"/>
    <n v="32301"/>
    <s v="Col·legi Jacint Verdaguer"/>
    <x v="47"/>
    <s v="323012120000"/>
    <x v="3"/>
    <x v="45"/>
    <n v="7000"/>
  </r>
  <r>
    <s v="Serveis Municipals"/>
    <s v="Serveis Municipals"/>
    <n v="32301"/>
    <s v="Col·legi Jacint Verdaguer"/>
    <x v="48"/>
    <s v="323012130001"/>
    <x v="3"/>
    <x v="46"/>
    <n v="4000"/>
  </r>
  <r>
    <s v="Medi Ambient"/>
    <s v="Medi Ambient"/>
    <n v="32301"/>
    <s v="Col·legi Jacint Verdaguer"/>
    <x v="57"/>
    <s v="323012210001"/>
    <x v="3"/>
    <x v="55"/>
    <n v="15000"/>
  </r>
  <r>
    <s v="Medi Ambient"/>
    <s v="Medi Ambient"/>
    <n v="32301"/>
    <s v="Col·legi Jacint Verdaguer"/>
    <x v="58"/>
    <s v="323012210101"/>
    <x v="3"/>
    <x v="56"/>
    <n v="1000"/>
  </r>
  <r>
    <s v="Medi Ambient"/>
    <s v="Medi Ambient"/>
    <n v="32301"/>
    <s v="Col·legi Jacint Verdaguer"/>
    <x v="128"/>
    <s v="323012210201"/>
    <x v="3"/>
    <x v="129"/>
    <n v="35000"/>
  </r>
  <r>
    <s v="Administració General Informàtica"/>
    <s v="Administració General Informàtica"/>
    <n v="32301"/>
    <s v="Col·legi Jacint Verdaguer"/>
    <x v="65"/>
    <s v="323012220001"/>
    <x v="3"/>
    <x v="63"/>
    <n v="2500"/>
  </r>
  <r>
    <s v="Serveis Municipals"/>
    <s v="Serveis Municipals"/>
    <n v="32301"/>
    <s v="Col·legi Jacint Verdaguer"/>
    <x v="166"/>
    <s v="323012600002"/>
    <x v="3"/>
    <x v="170"/>
    <n v="61502.96"/>
  </r>
  <r>
    <s v="Recursos Humans"/>
    <s v="Recursos Humans"/>
    <n v="32302"/>
    <s v="Col·legi Àngel Guimerà"/>
    <x v="28"/>
    <s v="323021300001"/>
    <x v="2"/>
    <x v="26"/>
    <n v="8872.85"/>
  </r>
  <r>
    <s v="Recursos Humans"/>
    <s v="Recursos Humans"/>
    <n v="32302"/>
    <s v="Col·legi Àngel Guimerà"/>
    <x v="29"/>
    <s v="323021300002"/>
    <x v="2"/>
    <x v="27"/>
    <n v="161.30000000000001"/>
  </r>
  <r>
    <s v="Recursos Humans"/>
    <s v="Recursos Humans"/>
    <n v="32302"/>
    <s v="Col·legi Àngel Guimerà"/>
    <x v="31"/>
    <s v="323021300201"/>
    <x v="2"/>
    <x v="29"/>
    <n v="4936.68"/>
  </r>
  <r>
    <s v="Recursos Humans"/>
    <s v="Recursos Humans"/>
    <n v="32302"/>
    <s v="Col·legi Àngel Guimerà"/>
    <x v="32"/>
    <s v="323021300202"/>
    <x v="2"/>
    <x v="30"/>
    <n v="4483.08"/>
  </r>
  <r>
    <s v="Recursos Humans"/>
    <s v="Recursos Humans"/>
    <n v="32302"/>
    <s v="Col·legi Àngel Guimerà"/>
    <x v="41"/>
    <s v="323021600001"/>
    <x v="2"/>
    <x v="39"/>
    <n v="5824.11"/>
  </r>
  <r>
    <s v="Serveis Municipals"/>
    <s v="Serveis Municipals"/>
    <n v="32302"/>
    <s v="Col·legi Àngel Guimerà"/>
    <x v="47"/>
    <s v="323022120000"/>
    <x v="3"/>
    <x v="45"/>
    <n v="4000"/>
  </r>
  <r>
    <s v="Serveis Municipals"/>
    <s v="Serveis Municipals"/>
    <n v="32302"/>
    <s v="Col·legi Àngel Guimerà"/>
    <x v="48"/>
    <s v="323022130001"/>
    <x v="3"/>
    <x v="46"/>
    <n v="4000"/>
  </r>
  <r>
    <s v="Medi Ambient"/>
    <s v="Medi Ambient"/>
    <n v="32302"/>
    <s v="Col·legi Àngel Guimerà"/>
    <x v="57"/>
    <s v="323022210001"/>
    <x v="3"/>
    <x v="55"/>
    <n v="10000"/>
  </r>
  <r>
    <s v="Medi Ambient"/>
    <s v="Medi Ambient"/>
    <n v="32302"/>
    <s v="Col·legi Àngel Guimerà"/>
    <x v="58"/>
    <s v="323022210101"/>
    <x v="3"/>
    <x v="56"/>
    <n v="1500"/>
  </r>
  <r>
    <s v="Medi Ambient"/>
    <s v="Medi Ambient"/>
    <n v="32302"/>
    <s v="Col·legi Àngel Guimerà"/>
    <x v="128"/>
    <s v="323022210201"/>
    <x v="3"/>
    <x v="129"/>
    <n v="18000"/>
  </r>
  <r>
    <s v="Administració General Informàtica"/>
    <s v="Administració General Informàtica"/>
    <n v="32302"/>
    <s v="Col·legi Àngel Guimerà"/>
    <x v="65"/>
    <s v="323022220001"/>
    <x v="3"/>
    <x v="63"/>
    <n v="3000"/>
  </r>
  <r>
    <s v="Serveis Municipals"/>
    <s v="Serveis Municipals"/>
    <n v="32302"/>
    <s v="Col·legi Àngel Guimerà"/>
    <x v="166"/>
    <s v="323022600002"/>
    <x v="3"/>
    <x v="170"/>
    <n v="49741.78"/>
  </r>
  <r>
    <s v="Serveis Municipals"/>
    <s v="Tresoreria"/>
    <n v="32302"/>
    <s v="Col·legi Àngel Guimerà"/>
    <x v="167"/>
    <s v="323026320021"/>
    <x v="4"/>
    <x v="171"/>
    <n v="7000"/>
  </r>
  <r>
    <s v="Recursos Humans"/>
    <s v="Recursos Humans"/>
    <n v="32303"/>
    <s v="Col·legi Maria Mercè Marçal"/>
    <x v="28"/>
    <s v="323031300001"/>
    <x v="2"/>
    <x v="26"/>
    <n v="11422.79"/>
  </r>
  <r>
    <s v="Recursos Humans"/>
    <s v="Recursos Humans"/>
    <n v="32303"/>
    <s v="Col·legi Maria Mercè Marçal"/>
    <x v="29"/>
    <s v="323031300002"/>
    <x v="2"/>
    <x v="27"/>
    <n v="4599.3"/>
  </r>
  <r>
    <s v="Recursos Humans"/>
    <s v="Recursos Humans"/>
    <n v="32303"/>
    <s v="Col·legi Maria Mercè Marçal"/>
    <x v="31"/>
    <s v="323031300201"/>
    <x v="2"/>
    <x v="29"/>
    <n v="6026.02"/>
  </r>
  <r>
    <s v="Recursos Humans"/>
    <s v="Recursos Humans"/>
    <n v="32303"/>
    <s v="Col·legi Maria Mercè Marçal"/>
    <x v="32"/>
    <s v="323031300202"/>
    <x v="2"/>
    <x v="30"/>
    <n v="4483.08"/>
  </r>
  <r>
    <s v="Recursos Humans"/>
    <s v="Recursos Humans"/>
    <n v="32303"/>
    <s v="Col·legi Maria Mercè Marçal"/>
    <x v="41"/>
    <s v="323031600001"/>
    <x v="2"/>
    <x v="39"/>
    <n v="8371.92"/>
  </r>
  <r>
    <s v="Serveis Municipals"/>
    <s v="Serveis Municipals"/>
    <n v="32303"/>
    <s v="Col·legi Maria Mercè Marçal"/>
    <x v="47"/>
    <s v="323032120000"/>
    <x v="3"/>
    <x v="45"/>
    <n v="3000"/>
  </r>
  <r>
    <s v="Serveis Municipals"/>
    <s v="Serveis Municipals"/>
    <n v="32303"/>
    <s v="Col·legi Maria Mercè Marçal"/>
    <x v="48"/>
    <s v="323032130001"/>
    <x v="3"/>
    <x v="46"/>
    <n v="1500"/>
  </r>
  <r>
    <s v="Medi Ambient"/>
    <s v="Medi Ambient"/>
    <n v="32303"/>
    <s v="Col·legi Maria Mercè Marçal"/>
    <x v="57"/>
    <s v="323032210001"/>
    <x v="3"/>
    <x v="55"/>
    <n v="10000"/>
  </r>
  <r>
    <s v="Medi Ambient"/>
    <s v="Medi Ambient"/>
    <n v="32303"/>
    <s v="Col·legi Maria Mercè Marçal"/>
    <x v="58"/>
    <s v="323032210101"/>
    <x v="3"/>
    <x v="56"/>
    <n v="1300"/>
  </r>
  <r>
    <s v="Medi Ambient"/>
    <s v="Medi Ambient"/>
    <n v="32303"/>
    <s v="Col·legi Maria Mercè Marçal"/>
    <x v="128"/>
    <s v="323032210201"/>
    <x v="3"/>
    <x v="129"/>
    <n v="12000"/>
  </r>
  <r>
    <s v="Administració General Informàtica"/>
    <s v="Administració General Informàtica"/>
    <n v="32303"/>
    <s v="Col·legi Maria Mercè Marçal"/>
    <x v="65"/>
    <s v="323032220001"/>
    <x v="3"/>
    <x v="63"/>
    <n v="1000"/>
  </r>
  <r>
    <s v="Serveis Municipals"/>
    <s v="Serveis Municipals"/>
    <n v="32303"/>
    <s v="Col·legi Maria Mercè Marçal"/>
    <x v="166"/>
    <s v="323032600002"/>
    <x v="3"/>
    <x v="170"/>
    <n v="58437.56"/>
  </r>
  <r>
    <s v="Recursos Humans"/>
    <s v="Recursos Humans"/>
    <n v="32304"/>
    <s v="Llar d'Infants La Pau"/>
    <x v="28"/>
    <s v="323041300001"/>
    <x v="2"/>
    <x v="26"/>
    <n v="86580.45"/>
  </r>
  <r>
    <s v="Recursos Humans"/>
    <s v="Recursos Humans"/>
    <n v="32304"/>
    <s v="Llar d'Infants La Pau"/>
    <x v="29"/>
    <s v="323041300002"/>
    <x v="2"/>
    <x v="27"/>
    <n v="26461.46"/>
  </r>
  <r>
    <s v="Recursos Humans"/>
    <s v="Recursos Humans"/>
    <n v="32304"/>
    <s v="Llar d'Infants La Pau"/>
    <x v="31"/>
    <s v="323041300201"/>
    <x v="2"/>
    <x v="29"/>
    <n v="47579.839999999997"/>
  </r>
  <r>
    <s v="Recursos Humans"/>
    <s v="Recursos Humans"/>
    <n v="32304"/>
    <s v="Llar d'Infants La Pau"/>
    <x v="32"/>
    <s v="323041300202"/>
    <x v="2"/>
    <x v="30"/>
    <n v="40147.379999999997"/>
  </r>
  <r>
    <s v="Llar_Infants_La_Pau"/>
    <s v="Llar_Infants_La_Pau"/>
    <n v="32304"/>
    <s v="Llar d'Infants La Pau"/>
    <x v="144"/>
    <s v="323046350000"/>
    <x v="4"/>
    <x v="146"/>
    <n v="0"/>
  </r>
  <r>
    <s v="Recursos Humans"/>
    <s v="Recursos Humans"/>
    <n v="32304"/>
    <s v="Llar d'Infants La Pau"/>
    <x v="33"/>
    <s v="323041310001"/>
    <x v="2"/>
    <x v="31"/>
    <n v="14279.51"/>
  </r>
  <r>
    <s v="Recursos Humans"/>
    <s v="Recursos Humans"/>
    <n v="32304"/>
    <s v="Llar d'Infants La Pau"/>
    <x v="35"/>
    <s v="323041310003"/>
    <x v="2"/>
    <x v="33"/>
    <n v="7987.01"/>
  </r>
  <r>
    <s v="Recursos Humans"/>
    <s v="Recursos Humans"/>
    <n v="32304"/>
    <s v="Llar d'Infants La Pau"/>
    <x v="36"/>
    <s v="323041310004"/>
    <x v="2"/>
    <x v="34"/>
    <n v="6604.5"/>
  </r>
  <r>
    <s v="Recursos Humans"/>
    <s v="Recursos Humans"/>
    <n v="32304"/>
    <s v="Llar d'Infants La Pau"/>
    <x v="41"/>
    <s v="323041600001"/>
    <x v="2"/>
    <x v="39"/>
    <n v="72462.100000000006"/>
  </r>
  <r>
    <s v="Recursos Humans"/>
    <s v="Recursos Humans"/>
    <n v="32304"/>
    <s v="Llar d'Infants La Pau"/>
    <x v="42"/>
    <s v="323041620001"/>
    <x v="2"/>
    <x v="40"/>
    <n v="500"/>
  </r>
  <r>
    <s v="Administració General Informàtica"/>
    <s v="Administració General Informàtica"/>
    <n v="32304"/>
    <s v="Llar d'Infants La Pau"/>
    <x v="44"/>
    <s v="323042060001"/>
    <x v="3"/>
    <x v="42"/>
    <n v="363"/>
  </r>
  <r>
    <s v="Serveis Municipals"/>
    <s v="Serveis Municipals"/>
    <n v="32304"/>
    <s v="Llar d'Infants La Pau"/>
    <x v="47"/>
    <s v="323042120000"/>
    <x v="3"/>
    <x v="45"/>
    <n v="3100"/>
  </r>
  <r>
    <s v="Llar_Infants_La_Pau"/>
    <s v="Serveis Municipals"/>
    <n v="32304"/>
    <s v="Llar d'Infants La Pau"/>
    <x v="48"/>
    <s v="323042130001"/>
    <x v="3"/>
    <x v="46"/>
    <n v="1500"/>
  </r>
  <r>
    <s v="Administració General Informàtica"/>
    <s v="Administració General Informàtica"/>
    <n v="32304"/>
    <s v="Llar d'Infants La Pau"/>
    <x v="51"/>
    <s v="323042160001"/>
    <x v="3"/>
    <x v="49"/>
    <n v="100"/>
  </r>
  <r>
    <s v="Administració General Informàtica"/>
    <s v="Administració General Informàtica"/>
    <n v="32304"/>
    <s v="Llar d'Infants La Pau"/>
    <x v="52"/>
    <s v="323042160002"/>
    <x v="3"/>
    <x v="50"/>
    <n v="100"/>
  </r>
  <r>
    <s v="Llar_Infants_La_Pau"/>
    <s v="Llar_Infants_La_Pau"/>
    <n v="32304"/>
    <s v="Llar d'Infants La Pau"/>
    <x v="55"/>
    <s v="323042200001"/>
    <x v="3"/>
    <x v="53"/>
    <n v="500"/>
  </r>
  <r>
    <s v="Llar_Infants_La_Pau"/>
    <s v="Llar_Infants_La_Pau"/>
    <n v="32304"/>
    <s v="Llar d'Infants La Pau"/>
    <x v="168"/>
    <s v="323042200002"/>
    <x v="3"/>
    <x v="172"/>
    <n v="2000"/>
  </r>
  <r>
    <s v="Administració General Informàtica"/>
    <s v="Administració General Informàtica"/>
    <n v="32304"/>
    <s v="Llar d'Infants La Pau"/>
    <x v="56"/>
    <s v="323042200010"/>
    <x v="3"/>
    <x v="54"/>
    <n v="435.09"/>
  </r>
  <r>
    <s v="Medi Ambient"/>
    <s v="Medi Ambient"/>
    <n v="32304"/>
    <s v="Llar d'Infants La Pau"/>
    <x v="57"/>
    <s v="323042210001"/>
    <x v="3"/>
    <x v="55"/>
    <n v="3000"/>
  </r>
  <r>
    <s v="Medi Ambient"/>
    <s v="Medi Ambient"/>
    <n v="32304"/>
    <s v="Llar d'Infants La Pau"/>
    <x v="58"/>
    <s v="323042210101"/>
    <x v="3"/>
    <x v="56"/>
    <n v="500"/>
  </r>
  <r>
    <s v="Medi Ambient"/>
    <s v="Medi Ambient"/>
    <n v="32304"/>
    <s v="Llar d'Infants La Pau"/>
    <x v="128"/>
    <s v="323042210201"/>
    <x v="3"/>
    <x v="129"/>
    <n v="8000"/>
  </r>
  <r>
    <s v="Llar_Infants_La_Pau"/>
    <s v="Llar_Infants_La_Pau"/>
    <n v="32304"/>
    <s v="Llar d'Infants La Pau"/>
    <x v="61"/>
    <s v="323042210401"/>
    <x v="3"/>
    <x v="59"/>
    <n v="500"/>
  </r>
  <r>
    <s v="Llar_Infants_La_Pau"/>
    <s v="Llar_Infants_La_Pau"/>
    <n v="32304"/>
    <s v="Llar d'Infants La Pau"/>
    <x v="62"/>
    <s v="323042210501"/>
    <x v="3"/>
    <x v="60"/>
    <n v="300"/>
  </r>
  <r>
    <s v="Llar_Infants_La_Pau"/>
    <s v="Llar_Infants_La_Pau"/>
    <n v="32304"/>
    <s v="Llar d'Infants La Pau"/>
    <x v="169"/>
    <s v="323042210502"/>
    <x v="3"/>
    <x v="173"/>
    <n v="19800"/>
  </r>
  <r>
    <s v="Llar_Infants_La_Pau"/>
    <s v="Llar_Infants_La_Pau"/>
    <n v="32304"/>
    <s v="Llar d'Infants La Pau"/>
    <x v="63"/>
    <s v="323042211001"/>
    <x v="3"/>
    <x v="61"/>
    <n v="1500"/>
  </r>
  <r>
    <s v="Administració General Informàtica"/>
    <s v="Administració General Informàtica"/>
    <n v="32304"/>
    <s v="Llar d'Infants La Pau"/>
    <x v="65"/>
    <s v="323042220001"/>
    <x v="3"/>
    <x v="63"/>
    <n v="550"/>
  </r>
  <r>
    <s v="Llar_Infants_La_Pau"/>
    <s v="Llar_Infants_La_Pau"/>
    <n v="32304"/>
    <s v="Llar d'Infants La Pau"/>
    <x v="98"/>
    <s v="323042269900"/>
    <x v="3"/>
    <x v="95"/>
    <n v="550"/>
  </r>
  <r>
    <s v="Llar_Infants_La_Pau"/>
    <s v="Llar_Infants_La_Pau"/>
    <n v="32304"/>
    <s v="Llar d'Infants La Pau"/>
    <x v="170"/>
    <s v="323042270001"/>
    <x v="3"/>
    <x v="170"/>
    <n v="21000"/>
  </r>
  <r>
    <s v="Recursos Humans"/>
    <s v="Recursos Humans"/>
    <n v="32305"/>
    <s v="Llar d'Infants El Niu"/>
    <x v="28"/>
    <s v="323051300001"/>
    <x v="2"/>
    <x v="26"/>
    <n v="89436.22"/>
  </r>
  <r>
    <s v="Recursos Humans"/>
    <s v="Recursos Humans"/>
    <n v="32305"/>
    <s v="Llar d'Infants El Niu"/>
    <x v="29"/>
    <s v="323051300002"/>
    <x v="2"/>
    <x v="27"/>
    <n v="20932.18"/>
  </r>
  <r>
    <s v="Recursos Humans"/>
    <s v="Recursos Humans"/>
    <n v="32305"/>
    <s v="Llar d'Infants El Niu"/>
    <x v="31"/>
    <s v="323051300201"/>
    <x v="2"/>
    <x v="29"/>
    <n v="49177.24"/>
  </r>
  <r>
    <s v="Recursos Humans"/>
    <s v="Recursos Humans"/>
    <n v="32305"/>
    <s v="Llar d'Infants El Niu"/>
    <x v="32"/>
    <s v="323051300202"/>
    <x v="2"/>
    <x v="30"/>
    <n v="45150.559999999998"/>
  </r>
  <r>
    <s v="Recursos Humans"/>
    <s v="Recursos Humans"/>
    <n v="32305"/>
    <s v="Llar d'Infants El Niu"/>
    <x v="33"/>
    <s v="323051310001"/>
    <x v="2"/>
    <x v="31"/>
    <n v="27606.78"/>
  </r>
  <r>
    <s v="Llar_Infants_El_Niu"/>
    <s v="Llar_Infants_El_Niu"/>
    <n v="32305"/>
    <s v="Llar d'Infants El Niu"/>
    <x v="144"/>
    <s v="323056350000"/>
    <x v="4"/>
    <x v="146"/>
    <n v="0"/>
  </r>
  <r>
    <s v="Recursos Humans"/>
    <s v="Recursos Humans"/>
    <n v="32305"/>
    <s v="Llar d'Infants El Niu"/>
    <x v="34"/>
    <s v="323051310002"/>
    <x v="2"/>
    <x v="32"/>
    <n v="1254.3399999999999"/>
  </r>
  <r>
    <s v="Recursos Humans"/>
    <s v="Recursos Humans"/>
    <n v="32305"/>
    <s v="Llar d'Infants El Niu"/>
    <x v="35"/>
    <s v="323051310003"/>
    <x v="2"/>
    <x v="33"/>
    <n v="15441.55"/>
  </r>
  <r>
    <s v="Recursos Humans"/>
    <s v="Recursos Humans"/>
    <n v="32305"/>
    <s v="Llar d'Infants El Niu"/>
    <x v="36"/>
    <s v="323051310004"/>
    <x v="2"/>
    <x v="34"/>
    <n v="12768.7"/>
  </r>
  <r>
    <s v="Recursos Humans"/>
    <s v="Recursos Humans"/>
    <n v="32305"/>
    <s v="Llar d'Infants El Niu"/>
    <x v="41"/>
    <s v="323051600001"/>
    <x v="2"/>
    <x v="39"/>
    <n v="83091.11"/>
  </r>
  <r>
    <s v="Recursos Humans"/>
    <s v="Recursos Humans"/>
    <n v="32305"/>
    <s v="Llar d'Infants El Niu"/>
    <x v="42"/>
    <s v="323051620001"/>
    <x v="2"/>
    <x v="40"/>
    <n v="500"/>
  </r>
  <r>
    <s v="Administració General Informàtica"/>
    <s v="Administració General Informàtica"/>
    <n v="32305"/>
    <s v="Llar d'Infants El Niu"/>
    <x v="44"/>
    <s v="323052060001"/>
    <x v="3"/>
    <x v="42"/>
    <n v="384.78"/>
  </r>
  <r>
    <s v="Serveis Municipals"/>
    <s v="Serveis Municipals"/>
    <n v="32305"/>
    <s v="Llar d'Infants El Niu"/>
    <x v="47"/>
    <s v="323052120000"/>
    <x v="3"/>
    <x v="45"/>
    <n v="2500"/>
  </r>
  <r>
    <s v="Llar_Infants_El_Niu"/>
    <s v="Serveis Municipals"/>
    <n v="32305"/>
    <s v="Llar d'Infants El Niu"/>
    <x v="48"/>
    <s v="323052130001"/>
    <x v="3"/>
    <x v="46"/>
    <n v="2900"/>
  </r>
  <r>
    <s v="Administració General Informàtica"/>
    <s v="Administració General Informàtica"/>
    <n v="32305"/>
    <s v="Llar d'Infants El Niu"/>
    <x v="51"/>
    <s v="323052160001"/>
    <x v="3"/>
    <x v="49"/>
    <n v="100"/>
  </r>
  <r>
    <s v="Administració General Informàtica"/>
    <s v="Administració General Informàtica"/>
    <n v="32305"/>
    <s v="Llar d'Infants El Niu"/>
    <x v="52"/>
    <s v="323052160002"/>
    <x v="3"/>
    <x v="50"/>
    <n v="100"/>
  </r>
  <r>
    <s v="Llar_Infants_El_Niu"/>
    <s v="Llar_Infants_El_Niu"/>
    <n v="32305"/>
    <s v="Llar d'Infants El Niu"/>
    <x v="55"/>
    <s v="323052200001"/>
    <x v="3"/>
    <x v="53"/>
    <n v="500"/>
  </r>
  <r>
    <s v="Llar_Infants_El_Niu"/>
    <s v="Llar_Infants_El_Niu"/>
    <n v="32305"/>
    <s v="Llar d'Infants El Niu"/>
    <x v="168"/>
    <s v="323052200002"/>
    <x v="3"/>
    <x v="172"/>
    <n v="3000"/>
  </r>
  <r>
    <s v="Administració General Informàtica"/>
    <s v="Administració General Informàtica"/>
    <n v="32305"/>
    <s v="Llar d'Infants El Niu"/>
    <x v="56"/>
    <s v="323052200010"/>
    <x v="3"/>
    <x v="54"/>
    <n v="112.53"/>
  </r>
  <r>
    <s v="Medi Ambient"/>
    <s v="Medi Ambient"/>
    <n v="32305"/>
    <s v="Llar d'Infants El Niu"/>
    <x v="57"/>
    <s v="323052210001"/>
    <x v="3"/>
    <x v="55"/>
    <n v="14000"/>
  </r>
  <r>
    <s v="Medi Ambient"/>
    <s v="Medi Ambient"/>
    <n v="32305"/>
    <s v="Llar d'Infants El Niu"/>
    <x v="58"/>
    <s v="323052210101"/>
    <x v="3"/>
    <x v="56"/>
    <n v="500"/>
  </r>
  <r>
    <s v="Llar_Infants_El_Niu"/>
    <s v="Llar_Infants_El_Niu"/>
    <n v="32305"/>
    <s v="Llar d'Infants El Niu"/>
    <x v="61"/>
    <s v="323052210401"/>
    <x v="3"/>
    <x v="59"/>
    <n v="500"/>
  </r>
  <r>
    <s v="Llar_Infants_El_Niu"/>
    <s v="Llar_Infants_El_Niu"/>
    <n v="32305"/>
    <s v="Llar d'Infants El Niu"/>
    <x v="62"/>
    <s v="323052210501"/>
    <x v="3"/>
    <x v="60"/>
    <n v="300"/>
  </r>
  <r>
    <s v="Llar_Infants_El_Niu"/>
    <s v="Llar_Infants_El_Niu"/>
    <n v="32305"/>
    <s v="Llar d'Infants El Niu"/>
    <x v="169"/>
    <s v="323052210502"/>
    <x v="3"/>
    <x v="173"/>
    <n v="29400"/>
  </r>
  <r>
    <s v="Llar_Infants_El_Niu"/>
    <s v="Llar_Infants_El_Niu"/>
    <n v="32305"/>
    <s v="Llar d'Infants El Niu"/>
    <x v="63"/>
    <s v="323052211001"/>
    <x v="3"/>
    <x v="61"/>
    <n v="1500"/>
  </r>
  <r>
    <s v="Administració General Informàtica"/>
    <s v="Administració General Informàtica"/>
    <n v="32305"/>
    <s v="Llar d'Infants El Niu"/>
    <x v="65"/>
    <s v="323052220001"/>
    <x v="3"/>
    <x v="63"/>
    <n v="1000"/>
  </r>
  <r>
    <s v="Llar_Infants_El_Niu"/>
    <s v="Llar_Infants_El_Niu"/>
    <n v="32305"/>
    <s v="Llar d'Infants El Niu"/>
    <x v="98"/>
    <s v="323052269900"/>
    <x v="3"/>
    <x v="95"/>
    <n v="200"/>
  </r>
  <r>
    <s v="Llar_Infants_El_Niu"/>
    <s v="Llar_Infants_El_Niu"/>
    <n v="32305"/>
    <s v="Llar d'Infants El Niu"/>
    <x v="170"/>
    <s v="323052270001"/>
    <x v="3"/>
    <x v="170"/>
    <n v="20322"/>
  </r>
  <r>
    <s v="Llar_Infants_El_Niu"/>
    <s v="Llar_Infants_El_Niu"/>
    <n v="32305"/>
    <s v="Llar d'Infants El Niu"/>
    <x v="69"/>
    <s v="323052279900"/>
    <x v="3"/>
    <x v="67"/>
    <n v="1000"/>
  </r>
  <r>
    <s v="Ensenyament"/>
    <s v="Ensenyament"/>
    <n v="32400"/>
    <s v="Ensenyament Secundari"/>
    <x v="171"/>
    <s v="324004800090"/>
    <x v="5"/>
    <x v="174"/>
    <n v="2500"/>
  </r>
  <r>
    <s v="Recursos Humans"/>
    <s v="Recursos Humans"/>
    <n v="32600"/>
    <s v="Escola de Música"/>
    <x v="28"/>
    <s v="326001300001"/>
    <x v="2"/>
    <x v="26"/>
    <n v="157955.4"/>
  </r>
  <r>
    <s v="Recursos Humans"/>
    <s v="Recursos Humans"/>
    <n v="32600"/>
    <s v="Escola de Música"/>
    <x v="29"/>
    <s v="326001300002"/>
    <x v="2"/>
    <x v="27"/>
    <n v="32092.86"/>
  </r>
  <r>
    <s v="Recursos Humans"/>
    <s v="Recursos Humans"/>
    <n v="32600"/>
    <s v="Escola de Música"/>
    <x v="31"/>
    <s v="326001300201"/>
    <x v="2"/>
    <x v="29"/>
    <n v="77482.720000000001"/>
  </r>
  <r>
    <s v="Recursos Humans"/>
    <s v="Recursos Humans"/>
    <n v="32600"/>
    <s v="Escola de Música"/>
    <x v="32"/>
    <s v="326001300202"/>
    <x v="2"/>
    <x v="30"/>
    <n v="62499.22"/>
  </r>
  <r>
    <s v="Recursos Humans"/>
    <s v="Recursos Humans"/>
    <n v="32600"/>
    <s v="Escola de Música"/>
    <x v="33"/>
    <s v="326001310001"/>
    <x v="2"/>
    <x v="31"/>
    <n v="60221.73"/>
  </r>
  <r>
    <s v="Recursos Humans"/>
    <s v="Recursos Humans"/>
    <n v="32600"/>
    <s v="Escola de Música"/>
    <x v="34"/>
    <s v="326001310002"/>
    <x v="2"/>
    <x v="32"/>
    <n v="6038.15"/>
  </r>
  <r>
    <s v="Recursos Humans"/>
    <s v="Recursos Humans"/>
    <n v="32600"/>
    <s v="Escola de Música"/>
    <x v="35"/>
    <s v="326001310003"/>
    <x v="2"/>
    <x v="33"/>
    <n v="28971.46"/>
  </r>
  <r>
    <s v="Recursos Humans"/>
    <s v="Recursos Humans"/>
    <n v="32600"/>
    <s v="Escola de Música"/>
    <x v="36"/>
    <s v="326001310004"/>
    <x v="2"/>
    <x v="34"/>
    <n v="23100"/>
  </r>
  <r>
    <s v="E_Música"/>
    <s v="E_Música"/>
    <n v="32600"/>
    <s v="Escola de Música"/>
    <x v="144"/>
    <s v="326006350000"/>
    <x v="4"/>
    <x v="146"/>
    <n v="0"/>
  </r>
  <r>
    <s v="Recursos Humans"/>
    <s v="Recursos Humans"/>
    <n v="32600"/>
    <s v="Escola de Música"/>
    <x v="41"/>
    <s v="326001600001"/>
    <x v="2"/>
    <x v="39"/>
    <n v="141482.35"/>
  </r>
  <r>
    <s v="Serveis Municipals"/>
    <s v="Serveis Municipals"/>
    <n v="32600"/>
    <s v="Escola de Música"/>
    <x v="47"/>
    <s v="326002120000"/>
    <x v="3"/>
    <x v="45"/>
    <n v="3500"/>
  </r>
  <r>
    <s v="E_Música"/>
    <s v="Serveis Municipals"/>
    <n v="32600"/>
    <s v="Escola de Música"/>
    <x v="48"/>
    <s v="326002130001"/>
    <x v="3"/>
    <x v="46"/>
    <n v="2000"/>
  </r>
  <r>
    <s v="E_Música"/>
    <s v="E_Música"/>
    <n v="32600"/>
    <s v="Escola de Música"/>
    <x v="172"/>
    <s v="326002130002"/>
    <x v="3"/>
    <x v="175"/>
    <n v="1000"/>
  </r>
  <r>
    <s v="E_Música"/>
    <s v="E_Música"/>
    <n v="32600"/>
    <s v="Escola de Música"/>
    <x v="50"/>
    <s v="326002150001"/>
    <x v="3"/>
    <x v="48"/>
    <n v="250"/>
  </r>
  <r>
    <s v="Administració General Informàtica"/>
    <s v="Administració General Informàtica"/>
    <n v="32600"/>
    <s v="Escola de Música"/>
    <x v="51"/>
    <s v="326002160001"/>
    <x v="3"/>
    <x v="49"/>
    <n v="600"/>
  </r>
  <r>
    <s v="Administració General Informàtica"/>
    <s v="Administració General Informàtica"/>
    <n v="32600"/>
    <s v="Escola de Música"/>
    <x v="52"/>
    <s v="326002160002"/>
    <x v="3"/>
    <x v="50"/>
    <n v="100"/>
  </r>
  <r>
    <s v="E_Música"/>
    <s v="E_Música"/>
    <n v="32600"/>
    <s v="Escola de Música"/>
    <x v="173"/>
    <s v="326002190001"/>
    <x v="3"/>
    <x v="176"/>
    <n v="1200"/>
  </r>
  <r>
    <s v="E_Música"/>
    <s v="E_Música"/>
    <n v="32600"/>
    <s v="Escola de Música"/>
    <x v="55"/>
    <s v="326002200001"/>
    <x v="3"/>
    <x v="53"/>
    <n v="3000"/>
  </r>
  <r>
    <s v="Administració General Informàtica"/>
    <s v="Administració General Informàtica"/>
    <n v="32600"/>
    <s v="Escola de Música"/>
    <x v="56"/>
    <s v="326002200010"/>
    <x v="3"/>
    <x v="54"/>
    <n v="700"/>
  </r>
  <r>
    <s v="Medi Ambient"/>
    <s v="Medi Ambient"/>
    <n v="32600"/>
    <s v="Escola de Música"/>
    <x v="57"/>
    <s v="326002210001"/>
    <x v="3"/>
    <x v="55"/>
    <n v="3000"/>
  </r>
  <r>
    <s v="Medi Ambient"/>
    <s v="Medi Ambient"/>
    <n v="32600"/>
    <s v="Escola de Música"/>
    <x v="58"/>
    <s v="326002210101"/>
    <x v="3"/>
    <x v="56"/>
    <n v="500"/>
  </r>
  <r>
    <s v="Medi Ambient"/>
    <s v="Medi Ambient"/>
    <n v="32600"/>
    <s v="Escola de Música"/>
    <x v="128"/>
    <s v="326002210201"/>
    <x v="3"/>
    <x v="129"/>
    <n v="6500"/>
  </r>
  <r>
    <s v="Administració General Informàtica"/>
    <s v="Administració General Informàtica"/>
    <n v="32600"/>
    <s v="Escola de Música"/>
    <x v="65"/>
    <s v="326002220001"/>
    <x v="3"/>
    <x v="63"/>
    <n v="750"/>
  </r>
  <r>
    <s v="E_Música"/>
    <s v="E_Música"/>
    <n v="32600"/>
    <s v="Escola de Música"/>
    <x v="174"/>
    <s v="326002220101"/>
    <x v="3"/>
    <x v="177"/>
    <n v="100"/>
  </r>
  <r>
    <s v="E_Música"/>
    <s v="E_Música"/>
    <n v="32600"/>
    <s v="Escola de Música"/>
    <x v="175"/>
    <s v="326002220301"/>
    <x v="3"/>
    <x v="178"/>
    <n v="150"/>
  </r>
  <r>
    <s v="E_Música"/>
    <s v="E_Música"/>
    <n v="32600"/>
    <s v="Escola de Música"/>
    <x v="67"/>
    <s v="326002260101"/>
    <x v="3"/>
    <x v="65"/>
    <n v="250"/>
  </r>
  <r>
    <s v="E_Música"/>
    <s v="E_Música"/>
    <n v="32600"/>
    <s v="Escola de Música"/>
    <x v="152"/>
    <s v="326002260201"/>
    <x v="3"/>
    <x v="156"/>
    <n v="100"/>
  </r>
  <r>
    <s v="E_Música"/>
    <s v="E_Música"/>
    <n v="32600"/>
    <s v="Escola de Música"/>
    <x v="176"/>
    <s v="326002269929"/>
    <x v="3"/>
    <x v="179"/>
    <n v="2000"/>
  </r>
  <r>
    <s v="E_Música"/>
    <s v="E_Música"/>
    <n v="32600"/>
    <s v="Escola de Música"/>
    <x v="84"/>
    <s v="326002270600"/>
    <x v="3"/>
    <x v="82"/>
    <n v="50"/>
  </r>
  <r>
    <s v="Administració General Informàtica"/>
    <s v="E_Música"/>
    <n v="32600"/>
    <s v="Escola de Música"/>
    <x v="71"/>
    <s v="326002279940"/>
    <x v="3"/>
    <x v="69"/>
    <n v="1500"/>
  </r>
  <r>
    <s v="E_Música"/>
    <s v="E_Música"/>
    <n v="32600"/>
    <s v="Escola de Música"/>
    <x v="177"/>
    <s v="326006330006"/>
    <x v="4"/>
    <x v="180"/>
    <n v="1000"/>
  </r>
  <r>
    <s v="E_Música"/>
    <s v="E_Música"/>
    <n v="32600"/>
    <s v="Escola de Música"/>
    <x v="178"/>
    <s v="326006330009"/>
    <x v="4"/>
    <x v="181"/>
    <n v="3000"/>
  </r>
  <r>
    <s v="Administració General Informàtica"/>
    <s v="Administració General Informàtica"/>
    <n v="32600"/>
    <s v="Escola de Música"/>
    <x v="54"/>
    <s v="326006360000"/>
    <x v="4"/>
    <x v="52"/>
    <n v="1000"/>
  </r>
  <r>
    <s v="Recursos Humans"/>
    <s v="Recursos Humans"/>
    <n v="32601"/>
    <s v="Gòtic"/>
    <x v="28"/>
    <s v="326011300001"/>
    <x v="2"/>
    <x v="26"/>
    <n v="11422.79"/>
  </r>
  <r>
    <s v="Recursos Humans"/>
    <s v="Recursos Humans"/>
    <n v="32601"/>
    <s v="Gòtic"/>
    <x v="29"/>
    <s v="326011300002"/>
    <x v="2"/>
    <x v="27"/>
    <n v="2926.82"/>
  </r>
  <r>
    <s v="Recursos Humans"/>
    <s v="Recursos Humans"/>
    <n v="32601"/>
    <s v="Gòtic"/>
    <x v="31"/>
    <s v="326011300201"/>
    <x v="2"/>
    <x v="29"/>
    <n v="5663.42"/>
  </r>
  <r>
    <s v="Recursos Humans"/>
    <s v="Recursos Humans"/>
    <n v="32601"/>
    <s v="Gòtic"/>
    <x v="32"/>
    <s v="326011300202"/>
    <x v="2"/>
    <x v="30"/>
    <n v="4642.82"/>
  </r>
  <r>
    <s v="Recursos Humans"/>
    <s v="Recursos Humans"/>
    <n v="32601"/>
    <s v="Gòtic"/>
    <x v="41"/>
    <s v="326011600001"/>
    <x v="2"/>
    <x v="39"/>
    <n v="7780.2"/>
  </r>
  <r>
    <s v="Administració General Informàtica"/>
    <s v="Administració General Informàtica"/>
    <n v="32601"/>
    <s v="Gòtic"/>
    <x v="44"/>
    <s v="326012060001"/>
    <x v="3"/>
    <x v="42"/>
    <n v="134.32"/>
  </r>
  <r>
    <s v="Administració General Informàtica"/>
    <s v="Administració General Informàtica"/>
    <n v="32601"/>
    <s v="Gòtic"/>
    <x v="51"/>
    <s v="326012160001"/>
    <x v="3"/>
    <x v="49"/>
    <n v="500"/>
  </r>
  <r>
    <s v="Administració General Informàtica"/>
    <s v="Administració General Informàtica"/>
    <n v="32601"/>
    <s v="Gòtic"/>
    <x v="52"/>
    <s v="326012160002"/>
    <x v="3"/>
    <x v="50"/>
    <n v="200"/>
  </r>
  <r>
    <s v="Administració General Informàtica"/>
    <s v="Administració General Informàtica"/>
    <n v="32601"/>
    <s v="Gòtic"/>
    <x v="56"/>
    <s v="326012200010"/>
    <x v="3"/>
    <x v="54"/>
    <n v="75.5"/>
  </r>
  <r>
    <s v="Administració General Informàtica"/>
    <s v="Administració General Informàtica"/>
    <n v="32601"/>
    <s v="Gòtic"/>
    <x v="65"/>
    <s v="326012220001"/>
    <x v="3"/>
    <x v="63"/>
    <n v="2000"/>
  </r>
  <r>
    <s v="Administració General Informàtica"/>
    <s v="Administració General Informàtica"/>
    <n v="32601"/>
    <s v="Gòtic"/>
    <x v="54"/>
    <s v="326016360000"/>
    <x v="4"/>
    <x v="52"/>
    <n v="3500"/>
  </r>
  <r>
    <s v="Ensenyament"/>
    <s v="Ensenyament"/>
    <n v="32602"/>
    <s v="Pla Educatiu Entorn"/>
    <x v="98"/>
    <s v="326022269900"/>
    <x v="3"/>
    <x v="95"/>
    <n v="5000"/>
  </r>
  <r>
    <s v="Ensenyament"/>
    <s v="Ensenyament"/>
    <n v="32602"/>
    <s v="Pla Educatiu Entorn"/>
    <x v="179"/>
    <s v="326022269901"/>
    <x v="3"/>
    <x v="182"/>
    <n v="2500"/>
  </r>
  <r>
    <s v="Ensenyament"/>
    <s v="Ensenyament"/>
    <n v="32602"/>
    <s v="Pla Educatiu Entorn"/>
    <x v="180"/>
    <s v="326022269902"/>
    <x v="3"/>
    <x v="183"/>
    <n v="2500"/>
  </r>
  <r>
    <s v="Ensenyament"/>
    <s v="Ensenyament"/>
    <n v="32602"/>
    <s v="Pla Educatiu Entorn"/>
    <x v="181"/>
    <s v="326022269903"/>
    <x v="3"/>
    <x v="184"/>
    <n v="41700"/>
  </r>
  <r>
    <s v="Ensenyament"/>
    <s v="Ensenyament"/>
    <n v="32602"/>
    <s v="Pla Educatiu Entorn"/>
    <x v="182"/>
    <s v="326022269916"/>
    <x v="3"/>
    <x v="185"/>
    <n v="1500"/>
  </r>
  <r>
    <s v="Ensenyament"/>
    <s v="Ensenyament"/>
    <n v="32602"/>
    <s v="Pla Educatiu Entorn"/>
    <x v="69"/>
    <s v="326022279900"/>
    <x v="3"/>
    <x v="67"/>
    <n v="1500"/>
  </r>
  <r>
    <s v="Ensenyament"/>
    <s v="Ensenyament"/>
    <n v="32602"/>
    <s v="Pla Educatiu Entorn"/>
    <x v="183"/>
    <s v="326022279907"/>
    <x v="3"/>
    <x v="186"/>
    <n v="12000"/>
  </r>
  <r>
    <s v="Ensenyament"/>
    <s v="Ensenyament"/>
    <n v="32602"/>
    <s v="Pla Educatiu Entorn"/>
    <x v="184"/>
    <s v="326022279947"/>
    <x v="3"/>
    <x v="187"/>
    <n v="2000"/>
  </r>
  <r>
    <s v="Ensenyament"/>
    <s v="Ensenyament"/>
    <n v="32602"/>
    <s v="Pla Educatiu Entorn"/>
    <x v="185"/>
    <s v="326024800070"/>
    <x v="5"/>
    <x v="188"/>
    <n v="9000"/>
  </r>
  <r>
    <s v="Ensenyament"/>
    <s v="Ensenyament"/>
    <n v="32602"/>
    <s v="Pla Educatiu Entorn"/>
    <x v="186"/>
    <s v="326024800115"/>
    <x v="5"/>
    <x v="189"/>
    <n v="500"/>
  </r>
  <r>
    <s v="Ensenyament"/>
    <s v="Ensenyament"/>
    <n v="32602"/>
    <s v="Pla Educatiu Entorn"/>
    <x v="187"/>
    <s v="326024800121"/>
    <x v="5"/>
    <x v="190"/>
    <n v="500"/>
  </r>
  <r>
    <s v="Ensenyament"/>
    <s v="Ensenyament"/>
    <n v="32602"/>
    <s v="Pla Educatiu Entorn"/>
    <x v="188"/>
    <s v="326024800147"/>
    <x v="5"/>
    <x v="191"/>
    <n v="500"/>
  </r>
  <r>
    <s v="Ensenyament"/>
    <s v="Ensenyament"/>
    <n v="32602"/>
    <s v="Pla Educatiu Entorn"/>
    <x v="189"/>
    <s v="326024800149"/>
    <x v="5"/>
    <x v="192"/>
    <n v="500"/>
  </r>
  <r>
    <s v="Ensenyament"/>
    <s v="Ensenyament"/>
    <n v="32602"/>
    <s v="Pla Educatiu Entorn"/>
    <x v="190"/>
    <s v="326024800150"/>
    <x v="5"/>
    <x v="193"/>
    <n v="500"/>
  </r>
  <r>
    <s v="Ensenyament"/>
    <s v="Ensenyament"/>
    <n v="32602"/>
    <s v="Pla Educatiu Entorn"/>
    <x v="191"/>
    <s v="326024800174"/>
    <x v="5"/>
    <x v="194"/>
    <n v="500"/>
  </r>
  <r>
    <s v="Ensenyament"/>
    <s v="Ensenyament"/>
    <n v="32602"/>
    <s v="Pla Educatiu Entorn"/>
    <x v="192"/>
    <s v="326024800177"/>
    <x v="5"/>
    <x v="195"/>
    <n v="500"/>
  </r>
  <r>
    <s v="Ensenyament"/>
    <s v="Ensenyament"/>
    <n v="32602"/>
    <s v="Pla Educatiu Entorn"/>
    <x v="193"/>
    <s v="326024800178"/>
    <x v="5"/>
    <x v="196"/>
    <n v="500"/>
  </r>
  <r>
    <s v="Ensenyament"/>
    <s v="Ensenyament"/>
    <n v="32602"/>
    <s v="Pla Educatiu Entorn"/>
    <x v="194"/>
    <s v="326024800185"/>
    <x v="5"/>
    <x v="197"/>
    <n v="8000"/>
  </r>
  <r>
    <s v="Serveis Municipals"/>
    <s v="Serveis Municipals"/>
    <n v="32603"/>
    <s v="Escola d'Adults"/>
    <x v="47"/>
    <s v="326032120000"/>
    <x v="3"/>
    <x v="45"/>
    <n v="1500"/>
  </r>
  <r>
    <s v="Ensenyament"/>
    <s v="Serveis Municipals"/>
    <n v="32603"/>
    <s v="Escola d'Adults"/>
    <x v="48"/>
    <s v="326032130001"/>
    <x v="3"/>
    <x v="46"/>
    <n v="500"/>
  </r>
  <r>
    <s v="Medi Ambient"/>
    <s v="Medi Ambient"/>
    <n v="32603"/>
    <s v="Escola d'Adults"/>
    <x v="57"/>
    <s v="326032210001"/>
    <x v="3"/>
    <x v="55"/>
    <n v="5000"/>
  </r>
  <r>
    <s v="Medi Ambient"/>
    <s v="Medi Ambient"/>
    <n v="32603"/>
    <s v="Escola d'Adults"/>
    <x v="58"/>
    <s v="326032210101"/>
    <x v="3"/>
    <x v="56"/>
    <n v="500"/>
  </r>
  <r>
    <s v="Ensenyament"/>
    <s v="Serveis Municipals"/>
    <n v="32603"/>
    <s v="Escola d'Adults"/>
    <x v="59"/>
    <s v="326032210301"/>
    <x v="3"/>
    <x v="57"/>
    <n v="6000"/>
  </r>
  <r>
    <s v="Administració General Informàtica"/>
    <s v="Administració General Informàtica"/>
    <n v="32603"/>
    <s v="Escola d'Adults"/>
    <x v="65"/>
    <s v="326032220001"/>
    <x v="3"/>
    <x v="63"/>
    <n v="550"/>
  </r>
  <r>
    <s v="Recursos Humans"/>
    <s v="Recursos Humans"/>
    <n v="32701"/>
    <s v="Joventut"/>
    <x v="28"/>
    <s v="327011300001"/>
    <x v="2"/>
    <x v="26"/>
    <n v="11422.79"/>
  </r>
  <r>
    <s v="Recursos Humans"/>
    <s v="Recursos Humans"/>
    <n v="32701"/>
    <s v="Joventut"/>
    <x v="29"/>
    <s v="327011300002"/>
    <x v="2"/>
    <x v="27"/>
    <n v="2508.6999999999998"/>
  </r>
  <r>
    <s v="Recursos Humans"/>
    <s v="Recursos Humans"/>
    <n v="32701"/>
    <s v="Joventut"/>
    <x v="31"/>
    <s v="327011300201"/>
    <x v="2"/>
    <x v="29"/>
    <n v="6389.6"/>
  </r>
  <r>
    <s v="Recursos Humans"/>
    <s v="Recursos Humans"/>
    <n v="32701"/>
    <s v="Joventut"/>
    <x v="32"/>
    <s v="327011300202"/>
    <x v="2"/>
    <x v="30"/>
    <n v="5443.76"/>
  </r>
  <r>
    <s v="Recursos Humans"/>
    <s v="Recursos Humans"/>
    <n v="32701"/>
    <s v="Joventut"/>
    <x v="33"/>
    <s v="327011310001"/>
    <x v="2"/>
    <x v="31"/>
    <n v="2956.95"/>
  </r>
  <r>
    <s v="Recursos Humans"/>
    <s v="Recursos Humans"/>
    <n v="32701"/>
    <s v="Joventut"/>
    <x v="34"/>
    <s v="327011310002"/>
    <x v="2"/>
    <x v="32"/>
    <n v="125.16"/>
  </r>
  <r>
    <s v="Recursos Humans"/>
    <s v="Recursos Humans"/>
    <n v="32701"/>
    <s v="Joventut"/>
    <x v="35"/>
    <s v="327011310003"/>
    <x v="2"/>
    <x v="33"/>
    <n v="1630.67"/>
  </r>
  <r>
    <s v="Recursos Humans"/>
    <s v="Recursos Humans"/>
    <n v="32701"/>
    <s v="Joventut"/>
    <x v="36"/>
    <s v="327011310004"/>
    <x v="2"/>
    <x v="34"/>
    <n v="1740.23"/>
  </r>
  <r>
    <s v="Recursos Humans"/>
    <s v="Recursos Humans"/>
    <n v="32701"/>
    <s v="Joventut"/>
    <x v="41"/>
    <s v="327011600001"/>
    <x v="2"/>
    <x v="39"/>
    <n v="10187.76"/>
  </r>
  <r>
    <s v="Administració General Informàtica"/>
    <s v="Administració General Informàtica"/>
    <n v="32701"/>
    <s v="Joventut"/>
    <x v="44"/>
    <s v="327012060001"/>
    <x v="3"/>
    <x v="42"/>
    <n v="43.56"/>
  </r>
  <r>
    <s v="Serveis Municipals"/>
    <s v="Serveis Municipals"/>
    <n v="32701"/>
    <s v="Joventut"/>
    <x v="47"/>
    <s v="327012120000"/>
    <x v="3"/>
    <x v="45"/>
    <n v="600"/>
  </r>
  <r>
    <s v="Igualtat, salut i joventut"/>
    <s v="Igualtat, salut i joventut"/>
    <n v="32701"/>
    <s v="Joventut"/>
    <x v="101"/>
    <s v="327016230000"/>
    <x v="4"/>
    <x v="98"/>
    <n v="0"/>
  </r>
  <r>
    <s v="Igualtat, salut i joventut"/>
    <s v="Igualtat, salut i joventut"/>
    <n v="32701"/>
    <s v="Joventut"/>
    <x v="144"/>
    <s v="327016350000"/>
    <x v="4"/>
    <x v="146"/>
    <n v="0"/>
  </r>
  <r>
    <s v="Igualtat, salut i joventut"/>
    <s v="Serveis Municipals"/>
    <n v="32701"/>
    <s v="Joventut"/>
    <x v="48"/>
    <s v="327012130001"/>
    <x v="3"/>
    <x v="46"/>
    <n v="1000"/>
  </r>
  <r>
    <s v="Administració General Informàtica"/>
    <s v="Administració General Informàtica"/>
    <n v="32701"/>
    <s v="Joventut"/>
    <x v="51"/>
    <s v="327012160001"/>
    <x v="3"/>
    <x v="49"/>
    <n v="250"/>
  </r>
  <r>
    <s v="Administració General Informàtica"/>
    <s v="Administració General Informàtica"/>
    <n v="32701"/>
    <s v="Joventut"/>
    <x v="52"/>
    <s v="327012160002"/>
    <x v="3"/>
    <x v="50"/>
    <n v="100"/>
  </r>
  <r>
    <s v="Igualtat, salut i joventut"/>
    <s v="Igualtat, salut i joventut"/>
    <n v="32701"/>
    <s v="Joventut"/>
    <x v="55"/>
    <s v="327012200001"/>
    <x v="3"/>
    <x v="53"/>
    <n v="375"/>
  </r>
  <r>
    <s v="Administració General Informàtica"/>
    <s v="Administració General Informàtica"/>
    <n v="32701"/>
    <s v="Joventut"/>
    <x v="56"/>
    <s v="327012200010"/>
    <x v="3"/>
    <x v="54"/>
    <n v="87.12"/>
  </r>
  <r>
    <s v="Medi Ambient"/>
    <s v="Medi Ambient"/>
    <n v="32701"/>
    <s v="Joventut"/>
    <x v="57"/>
    <s v="327012210001"/>
    <x v="3"/>
    <x v="55"/>
    <n v="6500"/>
  </r>
  <r>
    <s v="Medi Ambient"/>
    <s v="Medi Ambient"/>
    <n v="32701"/>
    <s v="Joventut"/>
    <x v="128"/>
    <s v="327012210201"/>
    <x v="3"/>
    <x v="129"/>
    <n v="6500"/>
  </r>
  <r>
    <s v="Igualtat, salut i joventut"/>
    <s v="Igualtat, salut i joventut"/>
    <n v="32701"/>
    <s v="Joventut"/>
    <x v="62"/>
    <s v="327012210501"/>
    <x v="3"/>
    <x v="60"/>
    <n v="200"/>
  </r>
  <r>
    <s v="Igualtat, salut i joventut"/>
    <s v="Igualtat, salut i joventut"/>
    <n v="32701"/>
    <s v="Joventut"/>
    <x v="63"/>
    <s v="327012211001"/>
    <x v="3"/>
    <x v="61"/>
    <n v="93.12"/>
  </r>
  <r>
    <s v="Igualtat, salut i joventut"/>
    <s v="Igualtat, salut i joventut"/>
    <n v="32701"/>
    <s v="Joventut"/>
    <x v="80"/>
    <s v="327012219905"/>
    <x v="3"/>
    <x v="78"/>
    <n v="100"/>
  </r>
  <r>
    <s v="Administració General Informàtica"/>
    <s v="Administració General Informàtica"/>
    <n v="32701"/>
    <s v="Joventut"/>
    <x v="65"/>
    <s v="327012220001"/>
    <x v="3"/>
    <x v="63"/>
    <n v="750"/>
  </r>
  <r>
    <s v="Igualtat, salut i joventut"/>
    <s v="Igualtat, salut i joventut"/>
    <n v="32701"/>
    <s v="Joventut"/>
    <x v="66"/>
    <s v="327012240001"/>
    <x v="3"/>
    <x v="64"/>
    <n v="600"/>
  </r>
  <r>
    <s v="Igualtat, salut i joventut"/>
    <s v="Igualtat, salut i joventut"/>
    <n v="32701"/>
    <s v="Joventut"/>
    <x v="152"/>
    <s v="327012260201"/>
    <x v="3"/>
    <x v="156"/>
    <n v="100"/>
  </r>
  <r>
    <s v="Igualtat, salut i joventut"/>
    <s v="Igualtat, salut i joventut"/>
    <n v="32701"/>
    <s v="Joventut"/>
    <x v="195"/>
    <s v="327012269904"/>
    <x v="3"/>
    <x v="198"/>
    <n v="9600"/>
  </r>
  <r>
    <s v="Igualtat, salut i joventut"/>
    <s v="Igualtat, salut i joventut"/>
    <n v="32701"/>
    <s v="Joventut"/>
    <x v="196"/>
    <s v="327012269906"/>
    <x v="3"/>
    <x v="199"/>
    <n v="500"/>
  </r>
  <r>
    <s v="Igualtat, salut i joventut"/>
    <s v="Igualtat, salut i joventut"/>
    <n v="32701"/>
    <s v="Joventut"/>
    <x v="197"/>
    <s v="327012269938"/>
    <x v="3"/>
    <x v="200"/>
    <n v="3000"/>
  </r>
  <r>
    <s v="Igualtat, salut i joventut"/>
    <s v="Igualtat, salut i joventut"/>
    <n v="32701"/>
    <s v="Joventut"/>
    <x v="155"/>
    <s v="327012279956"/>
    <x v="3"/>
    <x v="159"/>
    <n v="500"/>
  </r>
  <r>
    <s v="Igualtat, salut i joventut"/>
    <s v="Igualtat, salut i joventut"/>
    <n v="32701"/>
    <s v="Joventut"/>
    <x v="73"/>
    <s v="327012302000"/>
    <x v="3"/>
    <x v="71"/>
    <n v="50"/>
  </r>
  <r>
    <s v="Igualtat, salut i joventut"/>
    <s v="Igualtat, salut i joventut"/>
    <n v="32701"/>
    <s v="Joventut"/>
    <x v="74"/>
    <s v="327012312000"/>
    <x v="3"/>
    <x v="72"/>
    <n v="50"/>
  </r>
  <r>
    <s v="Igualtat, salut i joventut"/>
    <s v="Igualtat, salut i joventut"/>
    <n v="32701"/>
    <s v="Joventut"/>
    <x v="198"/>
    <s v="327014800007"/>
    <x v="5"/>
    <x v="201"/>
    <n v="500"/>
  </r>
  <r>
    <s v="Igualtat, salut i joventut"/>
    <s v="Igualtat, salut i joventut"/>
    <n v="32701"/>
    <s v="Joventut"/>
    <x v="199"/>
    <s v="327014800028"/>
    <x v="5"/>
    <x v="202"/>
    <n v="4000"/>
  </r>
  <r>
    <s v="Igualtat, salut i joventut"/>
    <s v="Igualtat, salut i joventut"/>
    <n v="32701"/>
    <s v="Joventut"/>
    <x v="200"/>
    <s v="327014800170"/>
    <x v="5"/>
    <x v="203"/>
    <n v="2500"/>
  </r>
  <r>
    <s v="Igualtat, salut i joventut"/>
    <s v="Igualtat, salut i joventut"/>
    <n v="32701"/>
    <s v="Joventut"/>
    <x v="201"/>
    <s v="327014800190"/>
    <x v="5"/>
    <x v="204"/>
    <n v="1500"/>
  </r>
  <r>
    <s v="Recursos Humans"/>
    <s v="Recursos Humans"/>
    <n v="32702"/>
    <s v="Polítiques d'Igualtat"/>
    <x v="23"/>
    <s v="327021200301"/>
    <x v="2"/>
    <x v="21"/>
    <n v="2261.4"/>
  </r>
  <r>
    <s v="Recursos Humans"/>
    <s v="Recursos Humans"/>
    <n v="32702"/>
    <s v="Polítiques d'Igualtat"/>
    <x v="26"/>
    <s v="327021210001"/>
    <x v="2"/>
    <x v="24"/>
    <n v="1262.71"/>
  </r>
  <r>
    <s v="Recursos Humans"/>
    <s v="Recursos Humans"/>
    <n v="32702"/>
    <s v="Polítiques d'Igualtat"/>
    <x v="27"/>
    <s v="327021210101"/>
    <x v="2"/>
    <x v="25"/>
    <n v="980.92"/>
  </r>
  <r>
    <s v="Recursos Humans"/>
    <s v="Recursos Humans"/>
    <n v="32702"/>
    <s v="Polítiques d'Igualtat"/>
    <x v="28"/>
    <s v="327021300001"/>
    <x v="2"/>
    <x v="26"/>
    <n v="2808.22"/>
  </r>
  <r>
    <s v="Recursos Humans"/>
    <s v="Recursos Humans"/>
    <n v="32702"/>
    <s v="Polítiques d'Igualtat"/>
    <x v="31"/>
    <s v="327021300201"/>
    <x v="2"/>
    <x v="29"/>
    <n v="1641.88"/>
  </r>
  <r>
    <s v="Recursos Humans"/>
    <s v="Recursos Humans"/>
    <n v="32702"/>
    <s v="Polítiques d'Igualtat"/>
    <x v="32"/>
    <s v="327021300202"/>
    <x v="2"/>
    <x v="30"/>
    <n v="1067.52"/>
  </r>
  <r>
    <s v="Recursos Humans"/>
    <s v="Recursos Humans"/>
    <n v="32702"/>
    <s v="Polítiques d'Igualtat"/>
    <x v="33"/>
    <s v="327021310001"/>
    <x v="2"/>
    <x v="31"/>
    <n v="14784.81"/>
  </r>
  <r>
    <s v="Recursos Humans"/>
    <s v="Recursos Humans"/>
    <n v="32702"/>
    <s v="Polítiques d'Igualtat"/>
    <x v="34"/>
    <s v="327021310002"/>
    <x v="2"/>
    <x v="32"/>
    <n v="250.42"/>
  </r>
  <r>
    <s v="Recursos Humans"/>
    <s v="Recursos Humans"/>
    <n v="32702"/>
    <s v="Polítiques d'Igualtat"/>
    <x v="35"/>
    <s v="327021310003"/>
    <x v="2"/>
    <x v="33"/>
    <n v="7480.1"/>
  </r>
  <r>
    <s v="Recursos Humans"/>
    <s v="Recursos Humans"/>
    <n v="32702"/>
    <s v="Polítiques d'Igualtat"/>
    <x v="36"/>
    <s v="327021310004"/>
    <x v="2"/>
    <x v="34"/>
    <n v="6707.79"/>
  </r>
  <r>
    <s v="Recursos Humans"/>
    <s v="Recursos Humans"/>
    <n v="32702"/>
    <s v="Polítiques d'Igualtat"/>
    <x v="41"/>
    <s v="327021600001"/>
    <x v="2"/>
    <x v="39"/>
    <n v="12704.88"/>
  </r>
  <r>
    <s v="Igualtat, salut i joventut"/>
    <s v="Igualtat, salut i joventut"/>
    <n v="32702"/>
    <s v="Polítiques d'Igualtat"/>
    <x v="94"/>
    <s v="327022020001"/>
    <x v="3"/>
    <x v="91"/>
    <n v="10890"/>
  </r>
  <r>
    <s v="Administració General Informàtica"/>
    <s v="Administració General Informàtica"/>
    <n v="32702"/>
    <s v="Polítiques d'Igualtat"/>
    <x v="44"/>
    <s v="327022060001"/>
    <x v="3"/>
    <x v="42"/>
    <n v="290.39999999999998"/>
  </r>
  <r>
    <s v="Serveis Municipals"/>
    <s v="Serveis Municipals"/>
    <n v="32702"/>
    <s v="Polítiques d'Igualtat"/>
    <x v="47"/>
    <s v="327022120000"/>
    <x v="3"/>
    <x v="45"/>
    <n v="1000"/>
  </r>
  <r>
    <s v="Igualtat, salut i joventut"/>
    <s v="Serveis Municipals"/>
    <n v="32702"/>
    <s v="Polítiques d'Igualtat"/>
    <x v="48"/>
    <s v="327022130001"/>
    <x v="3"/>
    <x v="46"/>
    <n v="2000"/>
  </r>
  <r>
    <s v="Administració General Informàtica"/>
    <s v="Administració General Informàtica"/>
    <n v="32702"/>
    <s v="Polítiques d'Igualtat"/>
    <x v="51"/>
    <s v="327022160001"/>
    <x v="3"/>
    <x v="49"/>
    <n v="100"/>
  </r>
  <r>
    <s v="Administració General Informàtica"/>
    <s v="Administració General Informàtica"/>
    <n v="32702"/>
    <s v="Polítiques d'Igualtat"/>
    <x v="52"/>
    <s v="327022160002"/>
    <x v="3"/>
    <x v="50"/>
    <n v="800"/>
  </r>
  <r>
    <s v="Igualtat, salut i joventut"/>
    <s v="Igualtat, salut i joventut"/>
    <n v="32702"/>
    <s v="Polítiques d'Igualtat"/>
    <x v="55"/>
    <s v="327022200001"/>
    <x v="3"/>
    <x v="53"/>
    <n v="400"/>
  </r>
  <r>
    <s v="Administració General Informàtica"/>
    <s v="Administració General Informàtica"/>
    <n v="32702"/>
    <s v="Polítiques d'Igualtat"/>
    <x v="56"/>
    <s v="327022200010"/>
    <x v="3"/>
    <x v="54"/>
    <n v="762.3"/>
  </r>
  <r>
    <s v="Igualtat, salut i joventut"/>
    <s v="Igualtat, salut i joventut"/>
    <n v="32702"/>
    <s v="Polítiques d'Igualtat"/>
    <x v="101"/>
    <s v="327026230000"/>
    <x v="4"/>
    <x v="98"/>
    <n v="0"/>
  </r>
  <r>
    <s v="Igualtat, salut i joventut"/>
    <s v="Igualtat, salut i joventut"/>
    <n v="32702"/>
    <s v="Polítiques d'Igualtat"/>
    <x v="144"/>
    <s v="327026350000"/>
    <x v="4"/>
    <x v="146"/>
    <n v="0"/>
  </r>
  <r>
    <s v="Administració General Informàtica"/>
    <s v="Administració General Informàtica"/>
    <n v="32702"/>
    <s v="Polítiques d'Igualtat"/>
    <x v="54"/>
    <s v="327026360000"/>
    <x v="4"/>
    <x v="52"/>
    <n v="0"/>
  </r>
  <r>
    <s v="Medi Ambient"/>
    <s v="Medi Ambient"/>
    <n v="32702"/>
    <s v="Polítiques d'Igualtat"/>
    <x v="57"/>
    <s v="327022210001"/>
    <x v="3"/>
    <x v="55"/>
    <n v="18200"/>
  </r>
  <r>
    <s v="Medi Ambient"/>
    <s v="Medi Ambient"/>
    <n v="32702"/>
    <s v="Polítiques d'Igualtat"/>
    <x v="58"/>
    <s v="327022210101"/>
    <x v="3"/>
    <x v="56"/>
    <n v="1250"/>
  </r>
  <r>
    <s v="Igualtat, salut i joventut"/>
    <s v="Igualtat, salut i joventut"/>
    <n v="32702"/>
    <s v="Polítiques d'Igualtat"/>
    <x v="62"/>
    <s v="327022210501"/>
    <x v="3"/>
    <x v="60"/>
    <n v="100"/>
  </r>
  <r>
    <s v="Igualtat, salut i joventut"/>
    <s v="Igualtat, salut i joventut"/>
    <n v="32702"/>
    <s v="Polítiques d'Igualtat"/>
    <x v="63"/>
    <s v="327022211001"/>
    <x v="3"/>
    <x v="61"/>
    <n v="102.43"/>
  </r>
  <r>
    <s v="Igualtat, salut i joventut"/>
    <s v="Igualtat, salut i joventut"/>
    <n v="32702"/>
    <s v="Polítiques d'Igualtat"/>
    <x v="80"/>
    <s v="327022219905"/>
    <x v="3"/>
    <x v="78"/>
    <n v="300"/>
  </r>
  <r>
    <s v="Administració General Informàtica"/>
    <s v="Administració General Informàtica"/>
    <n v="32702"/>
    <s v="Polítiques d'Igualtat"/>
    <x v="65"/>
    <s v="327022220001"/>
    <x v="3"/>
    <x v="63"/>
    <n v="500"/>
  </r>
  <r>
    <s v="Igualtat, salut i joventut"/>
    <s v="Igualtat, salut i joventut"/>
    <n v="32702"/>
    <s v="Polítiques d'Igualtat"/>
    <x v="66"/>
    <s v="327022240001"/>
    <x v="3"/>
    <x v="64"/>
    <n v="350"/>
  </r>
  <r>
    <s v="Igualtat, salut i joventut"/>
    <s v="Igualtat, salut i joventut"/>
    <n v="32702"/>
    <s v="Polítiques d'Igualtat"/>
    <x v="152"/>
    <s v="327022260201"/>
    <x v="3"/>
    <x v="156"/>
    <n v="250"/>
  </r>
  <r>
    <s v="Igualtat, salut i joventut"/>
    <s v="Igualtat, salut i joventut"/>
    <n v="32702"/>
    <s v="Polítiques d'Igualtat"/>
    <x v="98"/>
    <s v="327022269900"/>
    <x v="3"/>
    <x v="95"/>
    <n v="600"/>
  </r>
  <r>
    <s v="Igualtat, salut i joventut"/>
    <s v="Igualtat, salut i joventut"/>
    <n v="32702"/>
    <s v="Polítiques d'Igualtat"/>
    <x v="202"/>
    <s v="327022269909"/>
    <x v="3"/>
    <x v="205"/>
    <n v="16000"/>
  </r>
  <r>
    <s v="Igualtat, salut i joventut"/>
    <s v="Igualtat, salut i joventut"/>
    <n v="32702"/>
    <s v="Polítiques d'Igualtat"/>
    <x v="203"/>
    <s v="327022269917"/>
    <x v="3"/>
    <x v="206"/>
    <n v="6000"/>
  </r>
  <r>
    <s v="Igualtat, salut i joventut"/>
    <s v="Igualtat, salut i joventut"/>
    <n v="32702"/>
    <s v="Polítiques d'Igualtat"/>
    <x v="204"/>
    <s v="327022269920"/>
    <x v="3"/>
    <x v="207"/>
    <n v="2500"/>
  </r>
  <r>
    <s v="Igualtat, salut i joventut"/>
    <s v="Igualtat, salut i joventut"/>
    <n v="32702"/>
    <s v="Polítiques d'Igualtat"/>
    <x v="205"/>
    <s v="327022269927"/>
    <x v="3"/>
    <x v="208"/>
    <n v="2000"/>
  </r>
  <r>
    <s v="Igualtat, salut i joventut"/>
    <s v="Igualtat, salut i joventut"/>
    <n v="32702"/>
    <s v="Polítiques d'Igualtat"/>
    <x v="206"/>
    <s v="327022279927"/>
    <x v="3"/>
    <x v="209"/>
    <n v="6000"/>
  </r>
  <r>
    <s v="Igualtat, salut i joventut"/>
    <s v="Igualtat, salut i joventut"/>
    <n v="32702"/>
    <s v="Polítiques d'Igualtat"/>
    <x v="207"/>
    <s v="327022279957"/>
    <x v="3"/>
    <x v="210"/>
    <n v="15241.28"/>
  </r>
  <r>
    <s v="Igualtat, salut i joventut"/>
    <s v="Igualtat, salut i joventut"/>
    <n v="32702"/>
    <s v="Polítiques d'Igualtat"/>
    <x v="208"/>
    <s v="327022279967"/>
    <x v="3"/>
    <x v="211"/>
    <n v="3309.6"/>
  </r>
  <r>
    <s v="Igualtat, salut i joventut"/>
    <s v="Igualtat, salut i joventut"/>
    <n v="32702"/>
    <s v="Polítiques d'Igualtat"/>
    <x v="73"/>
    <s v="327022302000"/>
    <x v="3"/>
    <x v="71"/>
    <n v="50"/>
  </r>
  <r>
    <s v="Igualtat, salut i joventut"/>
    <s v="Igualtat, salut i joventut"/>
    <n v="32702"/>
    <s v="Polítiques d'Igualtat"/>
    <x v="74"/>
    <s v="327022312000"/>
    <x v="3"/>
    <x v="72"/>
    <n v="50"/>
  </r>
  <r>
    <s v="Igualtat, salut i joventut"/>
    <s v="Igualtat, salut i joventut"/>
    <n v="32702"/>
    <s v="Polítiques d'Igualtat"/>
    <x v="209"/>
    <s v="327022400000"/>
    <x v="3"/>
    <x v="212"/>
    <n v="2500"/>
  </r>
  <r>
    <s v="Igualtat, salut i joventut"/>
    <s v="Igualtat, salut i joventut"/>
    <n v="32702"/>
    <s v="Polítiques d'Igualtat"/>
    <x v="210"/>
    <s v="327024800023"/>
    <x v="5"/>
    <x v="213"/>
    <n v="800"/>
  </r>
  <r>
    <s v="Igualtat, salut i joventut"/>
    <s v="Igualtat, salut i joventut"/>
    <n v="32702"/>
    <s v="Polítiques d'Igualtat"/>
    <x v="211"/>
    <s v="327024800127"/>
    <x v="5"/>
    <x v="214"/>
    <n v="250"/>
  </r>
  <r>
    <s v="Igualtat, salut i joventut"/>
    <s v="Igualtat, salut i joventut"/>
    <n v="32702"/>
    <s v="Polítiques d'Igualtat"/>
    <x v="212"/>
    <s v="327024800153"/>
    <x v="5"/>
    <x v="215"/>
    <n v="250"/>
  </r>
  <r>
    <s v="Igualtat, salut i joventut"/>
    <s v="Igualtat, salut i joventut"/>
    <n v="32702"/>
    <s v="Polítiques d'Igualtat"/>
    <x v="213"/>
    <s v="327024800158"/>
    <x v="5"/>
    <x v="216"/>
    <n v="300"/>
  </r>
  <r>
    <s v="Recursos Humans"/>
    <s v="Recursos Humans"/>
    <n v="33000"/>
    <s v="Administració general de cultura"/>
    <x v="28"/>
    <s v="330001300001"/>
    <x v="2"/>
    <x v="26"/>
    <n v="55372.87"/>
  </r>
  <r>
    <s v="Recursos Humans"/>
    <s v="Recursos Humans"/>
    <n v="33000"/>
    <s v="Administració general de cultura"/>
    <x v="29"/>
    <s v="330001300002"/>
    <x v="2"/>
    <x v="27"/>
    <n v="15980.66"/>
  </r>
  <r>
    <s v="Recursos Humans"/>
    <s v="Recursos Humans"/>
    <n v="33000"/>
    <s v="Administració general de cultura"/>
    <x v="31"/>
    <s v="330001300201"/>
    <x v="2"/>
    <x v="29"/>
    <n v="32675.02"/>
  </r>
  <r>
    <s v="Recursos Humans"/>
    <s v="Recursos Humans"/>
    <n v="33000"/>
    <s v="Administració general de cultura"/>
    <x v="32"/>
    <s v="330001300202"/>
    <x v="2"/>
    <x v="30"/>
    <n v="36498.839999999997"/>
  </r>
  <r>
    <s v="Recursos Humans"/>
    <s v="Recursos Humans"/>
    <n v="33000"/>
    <s v="Administració general de cultura"/>
    <x v="33"/>
    <s v="330001310001"/>
    <x v="2"/>
    <x v="31"/>
    <n v="16962.259999999998"/>
  </r>
  <r>
    <s v="Recursos Humans"/>
    <s v="Recursos Humans"/>
    <n v="33000"/>
    <s v="Administració general de cultura"/>
    <x v="34"/>
    <s v="330001310002"/>
    <x v="2"/>
    <x v="32"/>
    <n v="3264.86"/>
  </r>
  <r>
    <s v="Recursos Humans"/>
    <s v="Recursos Humans"/>
    <n v="33000"/>
    <s v="Administració general de cultura"/>
    <x v="35"/>
    <s v="330001310003"/>
    <x v="2"/>
    <x v="33"/>
    <n v="13471.5"/>
  </r>
  <r>
    <s v="Recursos Humans"/>
    <s v="Recursos Humans"/>
    <n v="33000"/>
    <s v="Administració general de cultura"/>
    <x v="36"/>
    <s v="330001310004"/>
    <x v="2"/>
    <x v="34"/>
    <n v="18524.939999999999"/>
  </r>
  <r>
    <s v="Recursos Humans"/>
    <s v="Recursos Humans"/>
    <n v="33000"/>
    <s v="Administració general de cultura"/>
    <x v="41"/>
    <s v="330001600001"/>
    <x v="2"/>
    <x v="39"/>
    <n v="59287.85"/>
  </r>
  <r>
    <s v="Cultura"/>
    <s v="Promoció Econòmica"/>
    <n v="33000"/>
    <s v="Administració general de cultura"/>
    <x v="214"/>
    <s v="330002020002"/>
    <x v="3"/>
    <x v="217"/>
    <n v="5280"/>
  </r>
  <r>
    <s v="Cultura"/>
    <s v="Cultura"/>
    <n v="33000"/>
    <s v="Administració general de cultura"/>
    <x v="112"/>
    <s v="330002030001"/>
    <x v="3"/>
    <x v="112"/>
    <n v="17000"/>
  </r>
  <r>
    <s v="Administració General Informàtica"/>
    <s v="Administració General Informàtica"/>
    <n v="33000"/>
    <s v="Administració general de cultura"/>
    <x v="44"/>
    <s v="330002060001"/>
    <x v="3"/>
    <x v="42"/>
    <n v="675.18"/>
  </r>
  <r>
    <s v="Serveis Municipals"/>
    <s v="Serveis Municipals"/>
    <n v="33000"/>
    <s v="Administració general de cultura"/>
    <x v="47"/>
    <s v="330002120000"/>
    <x v="3"/>
    <x v="45"/>
    <n v="500"/>
  </r>
  <r>
    <s v="Cultura"/>
    <s v="Serveis Municipals"/>
    <n v="33000"/>
    <s v="Administració general de cultura"/>
    <x v="48"/>
    <s v="330002130001"/>
    <x v="3"/>
    <x v="46"/>
    <n v="2000"/>
  </r>
  <r>
    <s v="Administració General Informàtica"/>
    <s v="Administració General Informàtica"/>
    <n v="33000"/>
    <s v="Administració general de cultura"/>
    <x v="51"/>
    <s v="330002160001"/>
    <x v="3"/>
    <x v="49"/>
    <n v="400"/>
  </r>
  <r>
    <s v="Administració General Informàtica"/>
    <s v="Administració General Informàtica"/>
    <n v="33000"/>
    <s v="Administració general de cultura"/>
    <x v="52"/>
    <s v="330002160002"/>
    <x v="3"/>
    <x v="50"/>
    <n v="600"/>
  </r>
  <r>
    <s v="Cultura"/>
    <s v="Cultura"/>
    <n v="33000"/>
    <s v="Administració general de cultura"/>
    <x v="55"/>
    <s v="330002200001"/>
    <x v="3"/>
    <x v="53"/>
    <n v="750"/>
  </r>
  <r>
    <s v="Administració General Informàtica"/>
    <s v="Administració General Informàtica"/>
    <n v="33000"/>
    <s v="Administració general de cultura"/>
    <x v="56"/>
    <s v="330002200010"/>
    <x v="3"/>
    <x v="54"/>
    <n v="1582.68"/>
  </r>
  <r>
    <s v="Medi Ambient"/>
    <s v="Medi Ambient"/>
    <n v="33000"/>
    <s v="Administració general de cultura"/>
    <x v="57"/>
    <s v="330002210001"/>
    <x v="3"/>
    <x v="55"/>
    <n v="11000"/>
  </r>
  <r>
    <s v="Medi Ambient"/>
    <s v="Medi Ambient"/>
    <n v="33000"/>
    <s v="Administració general de cultura"/>
    <x v="58"/>
    <s v="330002210101"/>
    <x v="3"/>
    <x v="56"/>
    <n v="100"/>
  </r>
  <r>
    <s v="Medi Ambient"/>
    <s v="Medi Ambient"/>
    <n v="33000"/>
    <s v="Administració general de cultura"/>
    <x v="128"/>
    <s v="330002210201"/>
    <x v="3"/>
    <x v="129"/>
    <n v="5251.66"/>
  </r>
  <r>
    <s v="Cultura"/>
    <s v="Cultura"/>
    <n v="33000"/>
    <s v="Administració general de cultura"/>
    <x v="63"/>
    <s v="330002211001"/>
    <x v="3"/>
    <x v="61"/>
    <n v="100"/>
  </r>
  <r>
    <s v="Cultura"/>
    <s v="Cultura"/>
    <n v="33000"/>
    <s v="Administració general de cultura"/>
    <x v="80"/>
    <s v="330002219905"/>
    <x v="3"/>
    <x v="78"/>
    <n v="100"/>
  </r>
  <r>
    <s v="Administració General Informàtica"/>
    <s v="Administració General Informàtica"/>
    <n v="33000"/>
    <s v="Administració general de cultura"/>
    <x v="65"/>
    <s v="330002220001"/>
    <x v="3"/>
    <x v="63"/>
    <n v="2750.05"/>
  </r>
  <r>
    <s v="Cultura"/>
    <s v="Cultura"/>
    <n v="33000"/>
    <s v="Administració general de cultura"/>
    <x v="175"/>
    <s v="330002220301"/>
    <x v="3"/>
    <x v="178"/>
    <n v="641"/>
  </r>
  <r>
    <s v="Cultura"/>
    <s v="Cultura"/>
    <n v="33000"/>
    <s v="Administració general de cultura"/>
    <x v="215"/>
    <s v="330002230001"/>
    <x v="3"/>
    <x v="218"/>
    <n v="500"/>
  </r>
  <r>
    <s v="Cultura"/>
    <s v="Cultura"/>
    <n v="33000"/>
    <s v="Administració general de cultura"/>
    <x v="66"/>
    <s v="330002240001"/>
    <x v="3"/>
    <x v="64"/>
    <n v="200"/>
  </r>
  <r>
    <s v="Administració General Informàtica"/>
    <s v="Administració General Informàtica"/>
    <n v="33000"/>
    <s v="Administració general de cultura"/>
    <x v="54"/>
    <s v="330006360000"/>
    <x v="4"/>
    <x v="52"/>
    <n v="0"/>
  </r>
  <r>
    <s v="Cultura"/>
    <s v="Cultura"/>
    <n v="33000"/>
    <s v="Administració general de cultura"/>
    <x v="67"/>
    <s v="330002260101"/>
    <x v="3"/>
    <x v="65"/>
    <n v="1000"/>
  </r>
  <r>
    <s v="Cultura"/>
    <s v="Cultura"/>
    <n v="33000"/>
    <s v="Administració general de cultura"/>
    <x v="152"/>
    <s v="330002260201"/>
    <x v="3"/>
    <x v="156"/>
    <n v="16000"/>
  </r>
  <r>
    <s v="Cultura"/>
    <s v="Cultura"/>
    <n v="33000"/>
    <s v="Administració general de cultura"/>
    <x v="216"/>
    <s v="330002260900"/>
    <x v="3"/>
    <x v="219"/>
    <n v="8000"/>
  </r>
  <r>
    <s v="Cultura"/>
    <s v="Cultura"/>
    <n v="33000"/>
    <s v="Administració general de cultura"/>
    <x v="217"/>
    <s v="330002260901"/>
    <x v="3"/>
    <x v="220"/>
    <n v="18000"/>
  </r>
  <r>
    <s v="Cultura"/>
    <s v="Cultura"/>
    <n v="33000"/>
    <s v="Administració general de cultura"/>
    <x v="218"/>
    <s v="330002260904"/>
    <x v="3"/>
    <x v="221"/>
    <n v="600"/>
  </r>
  <r>
    <s v="Cultura"/>
    <s v="Cultura"/>
    <n v="33000"/>
    <s v="Administració general de cultura"/>
    <x v="219"/>
    <s v="330002260907"/>
    <x v="3"/>
    <x v="222"/>
    <n v="3000"/>
  </r>
  <r>
    <s v="Cultura"/>
    <s v="Cultura"/>
    <n v="33000"/>
    <s v="Administració general de cultura"/>
    <x v="220"/>
    <s v="330002260910"/>
    <x v="3"/>
    <x v="223"/>
    <n v="3000"/>
  </r>
  <r>
    <s v="Cultura"/>
    <s v="Cultura"/>
    <n v="33000"/>
    <s v="Administració general de cultura"/>
    <x v="221"/>
    <s v="330002260911"/>
    <x v="3"/>
    <x v="224"/>
    <n v="21000"/>
  </r>
  <r>
    <s v="Cultura"/>
    <s v="Cultura"/>
    <n v="33000"/>
    <s v="Administració general de cultura"/>
    <x v="222"/>
    <s v="330002260912"/>
    <x v="3"/>
    <x v="225"/>
    <n v="3000"/>
  </r>
  <r>
    <s v="Cultura"/>
    <s v="Cultura"/>
    <n v="33000"/>
    <s v="Administració general de cultura"/>
    <x v="223"/>
    <s v="330002269908"/>
    <x v="3"/>
    <x v="226"/>
    <n v="1800"/>
  </r>
  <r>
    <s v="Cultura"/>
    <s v="Cultura"/>
    <n v="33000"/>
    <s v="Administració general de cultura"/>
    <x v="224"/>
    <s v="330002269921"/>
    <x v="3"/>
    <x v="227"/>
    <n v="2000"/>
  </r>
  <r>
    <s v="Cultura"/>
    <s v="Cultura"/>
    <n v="33000"/>
    <s v="Administració general de cultura"/>
    <x v="225"/>
    <s v="330002269928"/>
    <x v="3"/>
    <x v="228"/>
    <n v="500"/>
  </r>
  <r>
    <s v="Cultura"/>
    <s v="Cultura"/>
    <n v="33000"/>
    <s v="Administració general de cultura"/>
    <x v="226"/>
    <s v="330002269936"/>
    <x v="3"/>
    <x v="229"/>
    <n v="5000"/>
  </r>
  <r>
    <s v="Cultura"/>
    <s v="Cultura"/>
    <n v="33000"/>
    <s v="Administració general de cultura"/>
    <x v="227"/>
    <s v="330002269941"/>
    <x v="3"/>
    <x v="230"/>
    <n v="11800"/>
  </r>
  <r>
    <s v="Cultura"/>
    <s v="Cultura"/>
    <n v="33000"/>
    <s v="Administració general de cultura"/>
    <x v="69"/>
    <s v="330002279900"/>
    <x v="3"/>
    <x v="231"/>
    <n v="6000"/>
  </r>
  <r>
    <s v="Cultura"/>
    <s v="Cultura"/>
    <n v="33000"/>
    <s v="Administració general de cultura"/>
    <x v="228"/>
    <s v="330002279928"/>
    <x v="3"/>
    <x v="232"/>
    <n v="13500"/>
  </r>
  <r>
    <s v="Cultura"/>
    <s v="Cultura"/>
    <n v="33000"/>
    <s v="Administració general de cultura"/>
    <x v="229"/>
    <s v="330002279929"/>
    <x v="3"/>
    <x v="233"/>
    <n v="3500"/>
  </r>
  <r>
    <s v="Administració General Informàtica"/>
    <s v="Administració General Informàtica"/>
    <n v="33000"/>
    <s v="Administració general de cultura"/>
    <x v="71"/>
    <s v="330002279940"/>
    <x v="3"/>
    <x v="69"/>
    <n v="500"/>
  </r>
  <r>
    <s v="Cultura"/>
    <s v="Cultura"/>
    <n v="33000"/>
    <s v="Administració general de cultura"/>
    <x v="230"/>
    <s v="330002279948"/>
    <x v="3"/>
    <x v="234"/>
    <n v="3000"/>
  </r>
  <r>
    <s v="Cultura"/>
    <s v="Cultura"/>
    <n v="33000"/>
    <s v="Administració general de cultura"/>
    <x v="73"/>
    <s v="330002302000"/>
    <x v="3"/>
    <x v="71"/>
    <n v="300"/>
  </r>
  <r>
    <s v="Cultura"/>
    <s v="Cultura"/>
    <n v="33000"/>
    <s v="Administració general de cultura"/>
    <x v="74"/>
    <s v="330002312000"/>
    <x v="3"/>
    <x v="72"/>
    <n v="1000"/>
  </r>
  <r>
    <s v="Cultura"/>
    <s v="Cultura"/>
    <n v="33000"/>
    <s v="Administració general de cultura"/>
    <x v="209"/>
    <s v="330002400000"/>
    <x v="3"/>
    <x v="212"/>
    <n v="7500"/>
  </r>
  <r>
    <s v="Cultura"/>
    <s v="Cultura"/>
    <n v="33000"/>
    <s v="Administració general de cultura"/>
    <x v="231"/>
    <s v="330006220009"/>
    <x v="4"/>
    <x v="235"/>
    <n v="10000"/>
  </r>
  <r>
    <s v="Recursos Humans"/>
    <s v="Recursos Humans"/>
    <n v="33210"/>
    <s v="Biblioteca Germanes Güell"/>
    <x v="28"/>
    <s v="332101300001"/>
    <x v="2"/>
    <x v="26"/>
    <n v="60606.18"/>
  </r>
  <r>
    <s v="Recursos Humans"/>
    <s v="Recursos Humans"/>
    <n v="33210"/>
    <s v="Biblioteca Germanes Güell"/>
    <x v="29"/>
    <s v="332101300002"/>
    <x v="2"/>
    <x v="27"/>
    <n v="20611.55"/>
  </r>
  <r>
    <s v="Recursos Humans"/>
    <s v="Recursos Humans"/>
    <n v="33210"/>
    <s v="Biblioteca Germanes Güell"/>
    <x v="31"/>
    <s v="332101300201"/>
    <x v="2"/>
    <x v="29"/>
    <n v="33809.72"/>
  </r>
  <r>
    <s v="Recursos Humans"/>
    <s v="Recursos Humans"/>
    <n v="33210"/>
    <s v="Biblioteca Germanes Güell"/>
    <x v="32"/>
    <s v="332101300202"/>
    <x v="2"/>
    <x v="30"/>
    <n v="33622.68"/>
  </r>
  <r>
    <s v="Recursos Humans"/>
    <s v="Recursos Humans"/>
    <n v="33210"/>
    <s v="Biblioteca Germanes Güell"/>
    <x v="33"/>
    <s v="332101310001"/>
    <x v="2"/>
    <x v="31"/>
    <n v="14915.02"/>
  </r>
  <r>
    <s v="Recursos Humans"/>
    <s v="Recursos Humans"/>
    <n v="33210"/>
    <s v="Biblioteca Germanes Güell"/>
    <x v="34"/>
    <s v="332101310002"/>
    <x v="2"/>
    <x v="32"/>
    <n v="541.55999999999995"/>
  </r>
  <r>
    <s v="Recursos Humans"/>
    <s v="Recursos Humans"/>
    <n v="33210"/>
    <s v="Biblioteca Germanes Güell"/>
    <x v="35"/>
    <s v="332101310003"/>
    <x v="2"/>
    <x v="33"/>
    <n v="7116.2"/>
  </r>
  <r>
    <s v="Recursos Humans"/>
    <s v="Recursos Humans"/>
    <n v="33210"/>
    <s v="Biblioteca Germanes Güell"/>
    <x v="36"/>
    <s v="332101310004"/>
    <x v="2"/>
    <x v="34"/>
    <n v="7525"/>
  </r>
  <r>
    <s v="Recursos Humans"/>
    <s v="Recursos Humans"/>
    <n v="33210"/>
    <s v="Biblioteca Germanes Güell"/>
    <x v="41"/>
    <s v="332101600001"/>
    <x v="2"/>
    <x v="39"/>
    <n v="56405.64"/>
  </r>
  <r>
    <s v="Biblioteca"/>
    <s v="Biblioteca"/>
    <n v="33210"/>
    <s v="Biblioteca Germanes Güell"/>
    <x v="112"/>
    <s v="332102030001"/>
    <x v="3"/>
    <x v="112"/>
    <n v="500"/>
  </r>
  <r>
    <s v="Administració General Informàtica"/>
    <s v="Administració General Informàtica"/>
    <n v="33210"/>
    <s v="Biblioteca Germanes Güell"/>
    <x v="44"/>
    <s v="332102060001"/>
    <x v="3"/>
    <x v="42"/>
    <n v="667.92"/>
  </r>
  <r>
    <s v="Biblioteca"/>
    <s v="Biblioteca"/>
    <n v="33210"/>
    <s v="Biblioteca Germanes Güell"/>
    <x v="232"/>
    <s v="332102090002"/>
    <x v="3"/>
    <x v="236"/>
    <n v="600"/>
  </r>
  <r>
    <s v="Serveis Municipals"/>
    <s v="Serveis Municipals"/>
    <n v="33210"/>
    <s v="Biblioteca Germanes Güell"/>
    <x v="47"/>
    <s v="332102120000"/>
    <x v="3"/>
    <x v="45"/>
    <n v="2000"/>
  </r>
  <r>
    <s v="Biblioteca"/>
    <s v="Serveis Municipals"/>
    <n v="33210"/>
    <s v="Biblioteca Germanes Güell"/>
    <x v="48"/>
    <s v="332102130001"/>
    <x v="3"/>
    <x v="46"/>
    <n v="2500"/>
  </r>
  <r>
    <s v="Biblioteca"/>
    <s v="Biblioteca"/>
    <n v="33210"/>
    <s v="Biblioteca Germanes Güell"/>
    <x v="50"/>
    <s v="332102150001"/>
    <x v="3"/>
    <x v="48"/>
    <n v="100"/>
  </r>
  <r>
    <s v="Administració General Informàtica"/>
    <s v="Administració General Informàtica"/>
    <n v="33210"/>
    <s v="Biblioteca Germanes Güell"/>
    <x v="51"/>
    <s v="332102160001"/>
    <x v="3"/>
    <x v="49"/>
    <n v="250"/>
  </r>
  <r>
    <s v="Administració General Informàtica"/>
    <s v="Administració General Informàtica"/>
    <n v="33210"/>
    <s v="Biblioteca Germanes Güell"/>
    <x v="52"/>
    <s v="332102160002"/>
    <x v="3"/>
    <x v="50"/>
    <n v="100"/>
  </r>
  <r>
    <s v="Biblioteca"/>
    <s v="Biblioteca"/>
    <n v="33210"/>
    <s v="Biblioteca Germanes Güell"/>
    <x v="55"/>
    <s v="332102200001"/>
    <x v="3"/>
    <x v="53"/>
    <n v="2000"/>
  </r>
  <r>
    <s v="Administració General Informàtica"/>
    <s v="Administració General Informàtica"/>
    <n v="33210"/>
    <s v="Biblioteca Germanes Güell"/>
    <x v="56"/>
    <s v="332102200010"/>
    <x v="3"/>
    <x v="54"/>
    <n v="1084.1600000000001"/>
  </r>
  <r>
    <s v="Biblioteca"/>
    <s v="Biblioteca"/>
    <n v="33210"/>
    <s v="Biblioteca Germanes Güell"/>
    <x v="233"/>
    <s v="332102200101"/>
    <x v="3"/>
    <x v="237"/>
    <n v="4500"/>
  </r>
  <r>
    <s v="Medi Ambient"/>
    <s v="Medi Ambient"/>
    <n v="33210"/>
    <s v="Biblioteca Germanes Güell"/>
    <x v="57"/>
    <s v="332102210001"/>
    <x v="3"/>
    <x v="55"/>
    <n v="12500"/>
  </r>
  <r>
    <s v="Medi Ambient"/>
    <s v="Medi Ambient"/>
    <n v="33210"/>
    <s v="Biblioteca Germanes Güell"/>
    <x v="58"/>
    <s v="332102210101"/>
    <x v="3"/>
    <x v="56"/>
    <n v="300"/>
  </r>
  <r>
    <s v="Biblioteca"/>
    <s v="Biblioteca"/>
    <n v="33210"/>
    <s v="Biblioteca Germanes Güell"/>
    <x v="59"/>
    <s v="332102210301"/>
    <x v="3"/>
    <x v="57"/>
    <n v="5000"/>
  </r>
  <r>
    <s v="Biblioteca"/>
    <s v="Biblioteca"/>
    <n v="33210"/>
    <s v="Biblioteca Germanes Güell"/>
    <x v="63"/>
    <s v="332102211001"/>
    <x v="3"/>
    <x v="61"/>
    <n v="200"/>
  </r>
  <r>
    <s v="Biblioteca"/>
    <s v="Biblioteca"/>
    <n v="33210"/>
    <s v="Biblioteca Germanes Güell"/>
    <x v="80"/>
    <s v="332102219905"/>
    <x v="3"/>
    <x v="78"/>
    <n v="1000"/>
  </r>
  <r>
    <s v="Administració General Informàtica"/>
    <s v="Administració General Informàtica"/>
    <n v="33210"/>
    <s v="Biblioteca Germanes Güell"/>
    <x v="65"/>
    <s v="332102220001"/>
    <x v="3"/>
    <x v="63"/>
    <n v="1900"/>
  </r>
  <r>
    <s v="Biblioteca"/>
    <s v="Biblioteca"/>
    <n v="33210"/>
    <s v="Biblioteca Germanes Güell"/>
    <x v="67"/>
    <s v="332102260101"/>
    <x v="3"/>
    <x v="65"/>
    <n v="500"/>
  </r>
  <r>
    <s v="Biblioteca"/>
    <s v="Biblioteca"/>
    <n v="33210"/>
    <s v="Biblioteca Germanes Güell"/>
    <x v="152"/>
    <s v="332102260201"/>
    <x v="3"/>
    <x v="156"/>
    <n v="800"/>
  </r>
  <r>
    <s v="Biblioteca"/>
    <s v="Biblioteca"/>
    <n v="33210"/>
    <s v="Biblioteca Germanes Güell"/>
    <x v="217"/>
    <s v="332102260901"/>
    <x v="3"/>
    <x v="220"/>
    <n v="5500"/>
  </r>
  <r>
    <s v="Biblioteca"/>
    <s v="Biblioteca"/>
    <n v="33210"/>
    <s v="Biblioteca Germanes Güell"/>
    <x v="73"/>
    <s v="332102302000"/>
    <x v="3"/>
    <x v="71"/>
    <n v="100"/>
  </r>
  <r>
    <s v="Biblioteca"/>
    <s v="Biblioteca"/>
    <n v="33210"/>
    <s v="Biblioteca Germanes Güell"/>
    <x v="74"/>
    <s v="332102312000"/>
    <x v="3"/>
    <x v="72"/>
    <n v="100"/>
  </r>
  <r>
    <s v="Biblioteca"/>
    <s v="Biblioteca"/>
    <n v="33210"/>
    <s v="Biblioteca Germanes Güell"/>
    <x v="103"/>
    <s v="332106250000"/>
    <x v="4"/>
    <x v="100"/>
    <n v="2500"/>
  </r>
  <r>
    <s v="Biblioteca"/>
    <s v="Biblioteca"/>
    <n v="33210"/>
    <s v="Biblioteca Germanes Güell"/>
    <x v="234"/>
    <s v="332106250001"/>
    <x v="4"/>
    <x v="238"/>
    <n v="15000"/>
  </r>
  <r>
    <s v="Biblioteca"/>
    <s v="Biblioteca"/>
    <n v="33210"/>
    <s v="Biblioteca Germanes Güell"/>
    <x v="235"/>
    <s v="332106330005"/>
    <x v="4"/>
    <x v="239"/>
    <n v="11000"/>
  </r>
  <r>
    <s v="Recursos Humans"/>
    <s v="Recursos Humans"/>
    <n v="33220"/>
    <s v="Arxiu Comarcal"/>
    <x v="28"/>
    <s v="332201300001"/>
    <x v="2"/>
    <x v="26"/>
    <n v="14915.02"/>
  </r>
  <r>
    <s v="Recursos Humans"/>
    <s v="Recursos Humans"/>
    <n v="33220"/>
    <s v="Arxiu Comarcal"/>
    <x v="29"/>
    <s v="332201300002"/>
    <x v="2"/>
    <x v="27"/>
    <n v="4332.6400000000003"/>
  </r>
  <r>
    <s v="Recursos Humans"/>
    <s v="Recursos Humans"/>
    <n v="33220"/>
    <s v="Arxiu Comarcal"/>
    <x v="31"/>
    <s v="332201300201"/>
    <x v="2"/>
    <x v="29"/>
    <n v="7116.2"/>
  </r>
  <r>
    <s v="Recursos Humans"/>
    <s v="Recursos Humans"/>
    <n v="33220"/>
    <s v="Arxiu Comarcal"/>
    <x v="32"/>
    <s v="332201300202"/>
    <x v="2"/>
    <x v="30"/>
    <n v="6564.32"/>
  </r>
  <r>
    <s v="Recursos Humans"/>
    <s v="Recursos Humans"/>
    <n v="33220"/>
    <s v="Arxiu Comarcal"/>
    <x v="41"/>
    <s v="332201600001"/>
    <x v="2"/>
    <x v="39"/>
    <n v="10390.32"/>
  </r>
  <r>
    <s v="Serveis Municipals"/>
    <s v="Serveis Municipals"/>
    <n v="33220"/>
    <s v="Arxiu Comarcal"/>
    <x v="47"/>
    <s v="332202120000"/>
    <x v="3"/>
    <x v="45"/>
    <n v="2000"/>
  </r>
  <r>
    <s v="Cultura"/>
    <s v="Serveis Municipals"/>
    <n v="33220"/>
    <s v="Arxiu Comarcal"/>
    <x v="48"/>
    <s v="332202130001"/>
    <x v="3"/>
    <x v="46"/>
    <n v="350"/>
  </r>
  <r>
    <s v="Cultura"/>
    <s v="Cultura"/>
    <n v="33220"/>
    <s v="Arxiu Comarcal"/>
    <x v="50"/>
    <s v="332202150001"/>
    <x v="3"/>
    <x v="48"/>
    <n v="300"/>
  </r>
  <r>
    <s v="Medi Ambient"/>
    <s v="Medi Ambient"/>
    <n v="33220"/>
    <s v="Arxiu Comarcal"/>
    <x v="57"/>
    <s v="332202210001"/>
    <x v="3"/>
    <x v="55"/>
    <n v="4000"/>
  </r>
  <r>
    <s v="Medi Ambient"/>
    <s v="Medi Ambient"/>
    <n v="33220"/>
    <s v="Arxiu Comarcal"/>
    <x v="58"/>
    <s v="332202210101"/>
    <x v="3"/>
    <x v="56"/>
    <n v="100"/>
  </r>
  <r>
    <s v="Medi Ambient"/>
    <s v="Medi Ambient"/>
    <n v="33220"/>
    <s v="Arxiu Comarcal"/>
    <x v="128"/>
    <s v="332202210201"/>
    <x v="3"/>
    <x v="129"/>
    <n v="7000"/>
  </r>
  <r>
    <s v="Administració General Informàtica"/>
    <s v="Administració General Informàtica"/>
    <n v="33220"/>
    <s v="Arxiu Comarcal"/>
    <x v="65"/>
    <s v="332202220001"/>
    <x v="3"/>
    <x v="63"/>
    <n v="700"/>
  </r>
  <r>
    <s v="Cultura"/>
    <s v="Cultura"/>
    <n v="33220"/>
    <s v="Arxiu Comarcal"/>
    <x v="217"/>
    <s v="332202260901"/>
    <x v="3"/>
    <x v="220"/>
    <n v="2000"/>
  </r>
  <r>
    <s v="Cultura"/>
    <s v="Cultura"/>
    <n v="33220"/>
    <s v="Arxiu Comarcal"/>
    <x v="179"/>
    <s v="332202269901"/>
    <x v="3"/>
    <x v="240"/>
    <n v="2000"/>
  </r>
  <r>
    <s v="Serveis Municipals"/>
    <s v="Serveis Municipals"/>
    <n v="33300"/>
    <s v="Sala Marsà"/>
    <x v="47"/>
    <s v="333002120000"/>
    <x v="3"/>
    <x v="45"/>
    <n v="1500"/>
  </r>
  <r>
    <s v="Cultura"/>
    <s v="Serveis Municipals"/>
    <n v="33300"/>
    <s v="Sala Marsà"/>
    <x v="48"/>
    <s v="333002130001"/>
    <x v="3"/>
    <x v="46"/>
    <n v="1250"/>
  </r>
  <r>
    <s v="Cultura"/>
    <s v="Cultura"/>
    <n v="33300"/>
    <s v="Sala Marsà"/>
    <x v="50"/>
    <s v="333002150001"/>
    <x v="3"/>
    <x v="48"/>
    <n v="300"/>
  </r>
  <r>
    <s v="Administració General Informàtica"/>
    <s v="Administració General Informàtica"/>
    <n v="33300"/>
    <s v="Sala Marsà"/>
    <x v="65"/>
    <s v="333002220001"/>
    <x v="3"/>
    <x v="63"/>
    <n v="450"/>
  </r>
  <r>
    <s v="Cultura"/>
    <s v="Cultura"/>
    <n v="33300"/>
    <s v="Sala Marsà"/>
    <x v="152"/>
    <s v="333002260201"/>
    <x v="3"/>
    <x v="156"/>
    <n v="450"/>
  </r>
  <r>
    <s v="Cultura"/>
    <s v="Cultura"/>
    <n v="33300"/>
    <s v="Sala Marsà"/>
    <x v="98"/>
    <s v="333002269900"/>
    <x v="3"/>
    <x v="95"/>
    <n v="5000"/>
  </r>
  <r>
    <s v="Cultura"/>
    <s v="Cultura"/>
    <n v="33300"/>
    <s v="Sala Marsà"/>
    <x v="236"/>
    <s v="333002270101"/>
    <x v="3"/>
    <x v="241"/>
    <n v="9526.57"/>
  </r>
  <r>
    <s v="Recursos Humans"/>
    <s v="Recursos Humans"/>
    <n v="33301"/>
    <s v="Museu Cal Trepat"/>
    <x v="28"/>
    <s v="333011300001"/>
    <x v="2"/>
    <x v="26"/>
    <n v="16962.259999999998"/>
  </r>
  <r>
    <s v="Recursos Humans"/>
    <s v="Recursos Humans"/>
    <n v="33301"/>
    <s v="Museu Cal Trepat"/>
    <x v="29"/>
    <s v="333011300002"/>
    <x v="2"/>
    <x v="27"/>
    <n v="3917.86"/>
  </r>
  <r>
    <s v="Recursos Humans"/>
    <s v="Recursos Humans"/>
    <n v="33301"/>
    <s v="Museu Cal Trepat"/>
    <x v="31"/>
    <s v="333011300201"/>
    <x v="2"/>
    <x v="29"/>
    <n v="8251.32"/>
  </r>
  <r>
    <s v="Recursos Humans"/>
    <s v="Recursos Humans"/>
    <n v="33301"/>
    <s v="Museu Cal Trepat"/>
    <x v="32"/>
    <s v="333011300202"/>
    <x v="2"/>
    <x v="30"/>
    <n v="5924.1"/>
  </r>
  <r>
    <s v="Recursos Humans"/>
    <s v="Recursos Humans"/>
    <n v="33301"/>
    <s v="Museu Cal Trepat"/>
    <x v="41"/>
    <s v="333011600001"/>
    <x v="2"/>
    <x v="39"/>
    <n v="11061.36"/>
  </r>
  <r>
    <s v="Serveis Municipals"/>
    <s v="Serveis Municipals"/>
    <n v="33301"/>
    <s v="Museu Cal Trepat"/>
    <x v="47"/>
    <s v="333012120000"/>
    <x v="3"/>
    <x v="45"/>
    <n v="2500"/>
  </r>
  <r>
    <s v="Museu_Trepat"/>
    <s v="Serveis Municipals"/>
    <n v="33301"/>
    <s v="Museu Cal Trepat"/>
    <x v="48"/>
    <s v="333012130001"/>
    <x v="3"/>
    <x v="46"/>
    <n v="2000"/>
  </r>
  <r>
    <s v="Museu_Trepat"/>
    <s v="Museu_Trepat"/>
    <n v="33301"/>
    <s v="Museu Cal Trepat"/>
    <x v="50"/>
    <s v="333012150001"/>
    <x v="3"/>
    <x v="48"/>
    <n v="750"/>
  </r>
  <r>
    <s v="Administració General Informàtica"/>
    <s v="Administració General Informàtica"/>
    <n v="33301"/>
    <s v="Museu Cal Trepat"/>
    <x v="51"/>
    <s v="333012160001"/>
    <x v="3"/>
    <x v="49"/>
    <n v="100"/>
  </r>
  <r>
    <s v="Administració General Informàtica"/>
    <s v="Administració General Informàtica"/>
    <n v="33301"/>
    <s v="Museu Cal Trepat"/>
    <x v="52"/>
    <s v="333012160002"/>
    <x v="3"/>
    <x v="50"/>
    <n v="100"/>
  </r>
  <r>
    <s v="Museu_Trepat"/>
    <s v="Museu_Trepat"/>
    <n v="33301"/>
    <s v="Museu Cal Trepat"/>
    <x v="143"/>
    <s v="333016330000"/>
    <x v="4"/>
    <x v="145"/>
    <n v="0"/>
  </r>
  <r>
    <s v="Museu_Trepat"/>
    <s v="Museu_Trepat"/>
    <n v="33301"/>
    <s v="Museu Cal Trepat"/>
    <x v="144"/>
    <s v="333016350000"/>
    <x v="4"/>
    <x v="146"/>
    <n v="0"/>
  </r>
  <r>
    <s v="Museu_Trepat"/>
    <s v="Museu_Trepat"/>
    <n v="33301"/>
    <s v="Museu Cal Trepat"/>
    <x v="55"/>
    <s v="333012200001"/>
    <x v="3"/>
    <x v="53"/>
    <n v="750"/>
  </r>
  <r>
    <s v="Museu_Trepat"/>
    <s v="Museu_Trepat"/>
    <n v="33301"/>
    <s v="Museu Cal Trepat"/>
    <x v="233"/>
    <s v="333012200101"/>
    <x v="3"/>
    <x v="237"/>
    <n v="1000"/>
  </r>
  <r>
    <s v="Medi Ambient"/>
    <s v="Medi Ambient"/>
    <n v="33301"/>
    <s v="Museu Cal Trepat"/>
    <x v="57"/>
    <s v="333012210001"/>
    <x v="3"/>
    <x v="55"/>
    <n v="10000"/>
  </r>
  <r>
    <s v="Medi Ambient"/>
    <s v="Medi Ambient"/>
    <n v="33301"/>
    <s v="Museu Cal Trepat"/>
    <x v="58"/>
    <s v="333012210101"/>
    <x v="3"/>
    <x v="56"/>
    <n v="100"/>
  </r>
  <r>
    <s v="Administració General Informàtica"/>
    <s v="Administració General Informàtica"/>
    <n v="33301"/>
    <s v="Museu Cal Trepat"/>
    <x v="65"/>
    <s v="333012220001"/>
    <x v="3"/>
    <x v="63"/>
    <n v="500"/>
  </r>
  <r>
    <s v="Museu_Trepat"/>
    <s v="Museu_Trepat"/>
    <n v="33301"/>
    <s v="Museu Cal Trepat"/>
    <x v="174"/>
    <s v="333012220101"/>
    <x v="3"/>
    <x v="177"/>
    <n v="300"/>
  </r>
  <r>
    <s v="Museu_Trepat"/>
    <s v="Museu_Trepat"/>
    <n v="33301"/>
    <s v="Museu Cal Trepat"/>
    <x v="175"/>
    <s v="333012220301"/>
    <x v="3"/>
    <x v="178"/>
    <n v="1370.8"/>
  </r>
  <r>
    <s v="Museu_Trepat"/>
    <s v="Museu_Trepat"/>
    <n v="33301"/>
    <s v="Museu Cal Trepat"/>
    <x v="215"/>
    <s v="333012230001"/>
    <x v="3"/>
    <x v="218"/>
    <n v="200"/>
  </r>
  <r>
    <s v="Museu_Trepat"/>
    <s v="Museu_Trepat"/>
    <n v="33301"/>
    <s v="Museu Cal Trepat"/>
    <x v="67"/>
    <s v="333012260101"/>
    <x v="3"/>
    <x v="65"/>
    <n v="750"/>
  </r>
  <r>
    <s v="Museu_Trepat"/>
    <s v="Museu_Trepat"/>
    <n v="33301"/>
    <s v="Museu Cal Trepat"/>
    <x v="152"/>
    <s v="333012260201"/>
    <x v="3"/>
    <x v="156"/>
    <n v="2100"/>
  </r>
  <r>
    <s v="Museu_Trepat"/>
    <s v="Museu_Trepat"/>
    <n v="33301"/>
    <s v="Museu Cal Trepat"/>
    <x v="237"/>
    <s v="333012260601"/>
    <x v="3"/>
    <x v="242"/>
    <n v="3000"/>
  </r>
  <r>
    <s v="Museu_Trepat"/>
    <s v="Museu_Trepat"/>
    <n v="33301"/>
    <s v="Museu Cal Trepat"/>
    <x v="238"/>
    <s v="333012260902"/>
    <x v="3"/>
    <x v="243"/>
    <n v="5000"/>
  </r>
  <r>
    <s v="Museu_Trepat"/>
    <s v="Museu_Trepat"/>
    <n v="33301"/>
    <s v="Museu Cal Trepat"/>
    <x v="98"/>
    <s v="333012269900"/>
    <x v="3"/>
    <x v="95"/>
    <n v="500"/>
  </r>
  <r>
    <s v="Museu_Trepat"/>
    <s v="Museu_Trepat"/>
    <n v="33301"/>
    <s v="Museu Cal Trepat"/>
    <x v="236"/>
    <s v="333012270101"/>
    <x v="3"/>
    <x v="241"/>
    <n v="2000"/>
  </r>
  <r>
    <s v="Museu_Trepat"/>
    <s v="Museu_Trepat"/>
    <n v="33301"/>
    <s v="Museu Cal Trepat"/>
    <x v="84"/>
    <s v="333012270600"/>
    <x v="3"/>
    <x v="82"/>
    <n v="3000"/>
  </r>
  <r>
    <s v="Museu_Trepat"/>
    <s v="Museu_Trepat"/>
    <n v="33301"/>
    <s v="Museu Cal Trepat"/>
    <x v="69"/>
    <s v="333012279900"/>
    <x v="3"/>
    <x v="67"/>
    <n v="3000"/>
  </r>
  <r>
    <s v="Museu_Trepat"/>
    <s v="Museu_Trepat"/>
    <n v="33301"/>
    <s v="Museu Cal Trepat"/>
    <x v="239"/>
    <s v="333012279931"/>
    <x v="3"/>
    <x v="244"/>
    <n v="15000"/>
  </r>
  <r>
    <s v="Museu_Trepat"/>
    <s v="Museu_Trepat"/>
    <n v="33301"/>
    <s v="Museu Cal Trepat"/>
    <x v="240"/>
    <s v="333012279936"/>
    <x v="3"/>
    <x v="245"/>
    <n v="2000"/>
  </r>
  <r>
    <s v="Museu_Trepat"/>
    <s v="Museu_Trepat"/>
    <n v="33301"/>
    <s v="Museu Cal Trepat"/>
    <x v="71"/>
    <s v="333012279940"/>
    <x v="3"/>
    <x v="69"/>
    <n v="1200"/>
  </r>
  <r>
    <s v="Museu_Trepat"/>
    <s v="Museu_Trepat"/>
    <n v="33301"/>
    <s v="Museu Cal Trepat"/>
    <x v="241"/>
    <s v="333012279958"/>
    <x v="3"/>
    <x v="246"/>
    <n v="750"/>
  </r>
  <r>
    <s v="Museu_Trepat"/>
    <s v="Museu_Trepat"/>
    <n v="33301"/>
    <s v="Museu Cal Trepat"/>
    <x v="73"/>
    <s v="333012302000"/>
    <x v="3"/>
    <x v="71"/>
    <n v="50"/>
  </r>
  <r>
    <s v="Museu_Trepat"/>
    <s v="Museu_Trepat"/>
    <n v="33301"/>
    <s v="Museu Cal Trepat"/>
    <x v="74"/>
    <s v="333012312000"/>
    <x v="3"/>
    <x v="72"/>
    <n v="50"/>
  </r>
  <r>
    <s v="Urbanisme"/>
    <s v="Urbanisme"/>
    <n v="33301"/>
    <s v="Museu Cal Trepat"/>
    <x v="242"/>
    <s v="333016320036"/>
    <x v="4"/>
    <x v="247"/>
    <n v="75000"/>
  </r>
  <r>
    <s v="Recursos Humans"/>
    <s v="Recursos Humans"/>
    <n v="33302"/>
    <s v="Museu Comarcal"/>
    <x v="28"/>
    <s v="333021300001"/>
    <x v="2"/>
    <x v="26"/>
    <n v="50886.78"/>
  </r>
  <r>
    <s v="Recursos Humans"/>
    <s v="Recursos Humans"/>
    <n v="33302"/>
    <s v="Museu Comarcal"/>
    <x v="29"/>
    <s v="333021300002"/>
    <x v="2"/>
    <x v="27"/>
    <n v="18283.5"/>
  </r>
  <r>
    <s v="Recursos Humans"/>
    <s v="Recursos Humans"/>
    <n v="33302"/>
    <s v="Museu Comarcal"/>
    <x v="31"/>
    <s v="333021300201"/>
    <x v="2"/>
    <x v="29"/>
    <n v="25936.54"/>
  </r>
  <r>
    <s v="Recursos Humans"/>
    <s v="Recursos Humans"/>
    <n v="33302"/>
    <s v="Museu Comarcal"/>
    <x v="32"/>
    <s v="333021300202"/>
    <x v="2"/>
    <x v="30"/>
    <n v="20173.439999999999"/>
  </r>
  <r>
    <s v="Recursos Humans"/>
    <s v="Recursos Humans"/>
    <n v="33302"/>
    <s v="Museu Comarcal"/>
    <x v="33"/>
    <s v="333021310001"/>
    <x v="2"/>
    <x v="31"/>
    <n v="11422.79"/>
  </r>
  <r>
    <s v="Recursos Humans"/>
    <s v="Recursos Humans"/>
    <n v="33302"/>
    <s v="Museu Comarcal"/>
    <x v="35"/>
    <s v="333021310003"/>
    <x v="2"/>
    <x v="33"/>
    <n v="6389.6"/>
  </r>
  <r>
    <s v="Recursos Humans"/>
    <s v="Recursos Humans"/>
    <n v="33302"/>
    <s v="Museu Comarcal"/>
    <x v="36"/>
    <s v="333021310004"/>
    <x v="2"/>
    <x v="34"/>
    <n v="5924.1"/>
  </r>
  <r>
    <s v="Recursos Humans"/>
    <s v="Recursos Humans"/>
    <n v="33302"/>
    <s v="Museu Comarcal"/>
    <x v="41"/>
    <s v="333021600001"/>
    <x v="2"/>
    <x v="39"/>
    <n v="43817.760000000002"/>
  </r>
  <r>
    <s v="Administració General Informàtica"/>
    <s v="Administració General Informàtica"/>
    <n v="33302"/>
    <s v="Museu Comarcal"/>
    <x v="44"/>
    <s v="333022060001"/>
    <x v="3"/>
    <x v="42"/>
    <n v="290.39999999999998"/>
  </r>
  <r>
    <s v="Serveis Municipals"/>
    <s v="Serveis Municipals"/>
    <n v="33302"/>
    <s v="Museu Comarcal"/>
    <x v="47"/>
    <s v="333022120000"/>
    <x v="3"/>
    <x v="45"/>
    <n v="2500"/>
  </r>
  <r>
    <s v="Museu_Tàrrega"/>
    <s v="Museu_Tàrrega"/>
    <n v="33302"/>
    <s v="Museu Comarcal"/>
    <x v="48"/>
    <s v="333022130001"/>
    <x v="3"/>
    <x v="46"/>
    <n v="3750"/>
  </r>
  <r>
    <s v="Museu_Tàrrega"/>
    <s v="Museu_Tàrrega"/>
    <n v="33302"/>
    <s v="Museu Comarcal"/>
    <x v="50"/>
    <s v="333022150001"/>
    <x v="3"/>
    <x v="48"/>
    <n v="1500"/>
  </r>
  <r>
    <s v="Administració General Informàtica"/>
    <s v="Administració General Informàtica"/>
    <n v="33302"/>
    <s v="Museu Comarcal"/>
    <x v="51"/>
    <s v="333022160001"/>
    <x v="3"/>
    <x v="49"/>
    <n v="150"/>
  </r>
  <r>
    <s v="Museu_Tàrrega"/>
    <s v="Museu_Tàrrega"/>
    <n v="33302"/>
    <s v="Museu Comarcal"/>
    <x v="52"/>
    <s v="333022160002"/>
    <x v="3"/>
    <x v="50"/>
    <n v="650"/>
  </r>
  <r>
    <s v="Museu_Tàrrega"/>
    <s v="Museu_Tàrrega"/>
    <n v="33302"/>
    <s v="Museu Comarcal"/>
    <x v="55"/>
    <s v="333022200001"/>
    <x v="3"/>
    <x v="53"/>
    <n v="1500"/>
  </r>
  <r>
    <s v="Administració General Informàtica"/>
    <s v="Administració General Informàtica"/>
    <n v="33302"/>
    <s v="Museu Comarcal"/>
    <x v="56"/>
    <s v="333022200010"/>
    <x v="3"/>
    <x v="54"/>
    <n v="306.74"/>
  </r>
  <r>
    <s v="Museu_Tàrrega"/>
    <s v="Museu_Tàrrega"/>
    <n v="33302"/>
    <s v="Museu Comarcal"/>
    <x v="233"/>
    <s v="333022200101"/>
    <x v="3"/>
    <x v="237"/>
    <n v="1000"/>
  </r>
  <r>
    <s v="Medi Ambient"/>
    <s v="Medi Ambient"/>
    <n v="33302"/>
    <s v="Museu Comarcal"/>
    <x v="57"/>
    <s v="333022210001"/>
    <x v="3"/>
    <x v="55"/>
    <n v="10000"/>
  </r>
  <r>
    <s v="Medi Ambient"/>
    <s v="Medi Ambient"/>
    <n v="33302"/>
    <s v="Museu Comarcal"/>
    <x v="58"/>
    <s v="333022210101"/>
    <x v="3"/>
    <x v="56"/>
    <n v="200"/>
  </r>
  <r>
    <s v="Medi Ambient"/>
    <s v="Medi Ambient"/>
    <n v="33302"/>
    <s v="Museu Comarcal"/>
    <x v="128"/>
    <s v="333022210201"/>
    <x v="3"/>
    <x v="129"/>
    <n v="6500"/>
  </r>
  <r>
    <s v="Museu_Tàrrega"/>
    <s v="Museu_Tàrrega"/>
    <n v="33302"/>
    <s v="Museu Comarcal"/>
    <x v="144"/>
    <s v="333026350000"/>
    <x v="4"/>
    <x v="146"/>
    <n v="0"/>
  </r>
  <r>
    <s v="Administració General Informàtica"/>
    <s v="Administració General Informàtica"/>
    <n v="33302"/>
    <s v="Museu Comarcal"/>
    <x v="54"/>
    <s v="333026360000"/>
    <x v="4"/>
    <x v="52"/>
    <n v="0"/>
  </r>
  <r>
    <s v="Museu_Tàrrega"/>
    <s v="Museu_Tàrrega"/>
    <n v="33302"/>
    <s v="Museu Comarcal"/>
    <x v="63"/>
    <s v="333022211001"/>
    <x v="3"/>
    <x v="61"/>
    <n v="100"/>
  </r>
  <r>
    <s v="Museu_Tàrrega"/>
    <s v="Museu_Tàrrega"/>
    <n v="33302"/>
    <s v="Museu Comarcal"/>
    <x v="80"/>
    <s v="333022219905"/>
    <x v="3"/>
    <x v="78"/>
    <n v="50"/>
  </r>
  <r>
    <s v="Administració General Informàtica"/>
    <s v="Administració General Informàtica"/>
    <n v="33302"/>
    <s v="Museu Comarcal"/>
    <x v="65"/>
    <s v="333022220001"/>
    <x v="3"/>
    <x v="63"/>
    <n v="900"/>
  </r>
  <r>
    <s v="Museu_Tàrrega"/>
    <s v="Museu_Tàrrega"/>
    <n v="33302"/>
    <s v="Museu Comarcal"/>
    <x v="174"/>
    <s v="333022220101"/>
    <x v="3"/>
    <x v="177"/>
    <n v="800"/>
  </r>
  <r>
    <s v="Museu_Tàrrega"/>
    <s v="Museu_Tàrrega"/>
    <n v="33302"/>
    <s v="Museu Comarcal"/>
    <x v="175"/>
    <s v="333022220301"/>
    <x v="3"/>
    <x v="178"/>
    <n v="2000"/>
  </r>
  <r>
    <s v="Museu_Tàrrega"/>
    <s v="Museu_Tàrrega"/>
    <n v="33302"/>
    <s v="Museu Comarcal"/>
    <x v="215"/>
    <s v="333022230001"/>
    <x v="3"/>
    <x v="218"/>
    <n v="300"/>
  </r>
  <r>
    <s v="Museu_Tàrrega"/>
    <s v="Museu_Tàrrega"/>
    <n v="33302"/>
    <s v="Museu Comarcal"/>
    <x v="243"/>
    <s v="333022250100"/>
    <x v="3"/>
    <x v="248"/>
    <n v="150"/>
  </r>
  <r>
    <s v="Museu_Tàrrega"/>
    <s v="Museu_Tàrrega"/>
    <n v="33302"/>
    <s v="Museu Comarcal"/>
    <x v="67"/>
    <s v="333022260101"/>
    <x v="3"/>
    <x v="65"/>
    <n v="800"/>
  </r>
  <r>
    <s v="Museu_Tàrrega"/>
    <s v="Museu_Tàrrega"/>
    <n v="33302"/>
    <s v="Museu Comarcal"/>
    <x v="152"/>
    <s v="333022260201"/>
    <x v="3"/>
    <x v="156"/>
    <n v="2100"/>
  </r>
  <r>
    <s v="Museu_Tàrrega"/>
    <s v="Museu_Tàrrega"/>
    <n v="33302"/>
    <s v="Museu Comarcal"/>
    <x v="237"/>
    <s v="333022260601"/>
    <x v="3"/>
    <x v="242"/>
    <n v="3000"/>
  </r>
  <r>
    <s v="Museu_Tàrrega"/>
    <s v="Museu_Tàrrega"/>
    <n v="33302"/>
    <s v="Museu Comarcal"/>
    <x v="244"/>
    <s v="333022260603"/>
    <x v="3"/>
    <x v="249"/>
    <n v="7000"/>
  </r>
  <r>
    <s v="Museu_Tàrrega"/>
    <s v="Museu_Tàrrega"/>
    <n v="33302"/>
    <s v="Museu Comarcal"/>
    <x v="245"/>
    <s v="333022260604"/>
    <x v="3"/>
    <x v="250"/>
    <n v="1000"/>
  </r>
  <r>
    <s v="Museu_Tàrrega"/>
    <s v="Museu_Tàrrega"/>
    <n v="33302"/>
    <s v="Museu Comarcal"/>
    <x v="236"/>
    <s v="333022270101"/>
    <x v="3"/>
    <x v="241"/>
    <n v="19212.89"/>
  </r>
  <r>
    <s v="Museu_Tàrrega"/>
    <s v="Museu_Tàrrega"/>
    <n v="33302"/>
    <s v="Museu Comarcal"/>
    <x v="84"/>
    <s v="333022270600"/>
    <x v="3"/>
    <x v="82"/>
    <n v="7000"/>
  </r>
  <r>
    <s v="Museu_Tàrrega"/>
    <s v="Museu_Tàrrega"/>
    <n v="33302"/>
    <s v="Museu Comarcal"/>
    <x v="246"/>
    <s v="333022270602"/>
    <x v="3"/>
    <x v="251"/>
    <n v="15000"/>
  </r>
  <r>
    <s v="Museu_Tàrrega"/>
    <s v="Museu_Tàrrega"/>
    <n v="33302"/>
    <s v="Museu Comarcal"/>
    <x v="247"/>
    <s v="333022270607"/>
    <x v="3"/>
    <x v="252"/>
    <n v="5000"/>
  </r>
  <r>
    <s v="Museu_Tàrrega"/>
    <s v="Museu_Tàrrega"/>
    <n v="33302"/>
    <s v="Museu Comarcal"/>
    <x v="240"/>
    <s v="333022279936"/>
    <x v="3"/>
    <x v="245"/>
    <n v="5000"/>
  </r>
  <r>
    <s v="Museu_Tàrrega"/>
    <s v="Administració General Secretaria"/>
    <n v="33302"/>
    <s v="Museu Comarcal"/>
    <x v="71"/>
    <s v="333022279940"/>
    <x v="3"/>
    <x v="69"/>
    <n v="860"/>
  </r>
  <r>
    <s v="Museu_Tàrrega"/>
    <s v="Museu_Tàrrega"/>
    <n v="33302"/>
    <s v="Museu Comarcal"/>
    <x v="73"/>
    <s v="333022302000"/>
    <x v="3"/>
    <x v="71"/>
    <n v="50"/>
  </r>
  <r>
    <s v="Museu_Tàrrega"/>
    <s v="Museu_Tàrrega"/>
    <n v="33302"/>
    <s v="Museu Comarcal"/>
    <x v="74"/>
    <s v="333022312000"/>
    <x v="3"/>
    <x v="72"/>
    <n v="300"/>
  </r>
  <r>
    <s v="Museu_Tàrrega"/>
    <s v="Museu_Tàrrega"/>
    <n v="33302"/>
    <s v="Museu Comarcal"/>
    <x v="209"/>
    <s v="333022400000"/>
    <x v="3"/>
    <x v="212"/>
    <n v="9000"/>
  </r>
  <r>
    <s v="Museu_Tàrrega"/>
    <s v="Museu_Tàrrega"/>
    <n v="33302"/>
    <s v="Museu Comarcal"/>
    <x v="248"/>
    <s v="333022400001"/>
    <x v="3"/>
    <x v="253"/>
    <n v="11949.69"/>
  </r>
  <r>
    <s v="Museu_Tàrrega"/>
    <s v="Museu_Tàrrega"/>
    <n v="33302"/>
    <s v="Museu Comarcal"/>
    <x v="249"/>
    <s v="333026330001"/>
    <x v="4"/>
    <x v="254"/>
    <n v="5000"/>
  </r>
  <r>
    <s v="Museu_Tàrrega"/>
    <s v="Museu_Tàrrega"/>
    <n v="33302"/>
    <s v="Museu Comarcal"/>
    <x v="250"/>
    <s v="333026890000"/>
    <x v="4"/>
    <x v="255"/>
    <n v="1500"/>
  </r>
  <r>
    <s v="Cultura"/>
    <s v="Cultura"/>
    <n v="33400"/>
    <s v="Promoció cultural"/>
    <x v="216"/>
    <s v="334002260900"/>
    <x v="3"/>
    <x v="256"/>
    <n v="6000"/>
  </r>
  <r>
    <s v="Cultura"/>
    <s v="Cultura"/>
    <n v="33400"/>
    <s v="Promoció cultural"/>
    <x v="251"/>
    <s v="334002260913"/>
    <x v="3"/>
    <x v="257"/>
    <n v="800"/>
  </r>
  <r>
    <s v="Cultura"/>
    <s v="Cultura"/>
    <n v="33400"/>
    <s v="Promoció Cultural"/>
    <x v="84"/>
    <s v="334002270600"/>
    <x v="3"/>
    <x v="82"/>
    <n v="1500"/>
  </r>
  <r>
    <s v="Cultura"/>
    <s v="Cultura"/>
    <n v="33400"/>
    <s v="Promoció cultural"/>
    <x v="252"/>
    <s v="334002279904"/>
    <x v="3"/>
    <x v="258"/>
    <n v="2500"/>
  </r>
  <r>
    <s v="Cultura"/>
    <s v="Cultura"/>
    <n v="33400"/>
    <s v="Promoció cultural"/>
    <x v="253"/>
    <s v="334002279905"/>
    <x v="3"/>
    <x v="259"/>
    <n v="5000"/>
  </r>
  <r>
    <s v="Cultura"/>
    <s v="Cultura"/>
    <n v="33400"/>
    <s v="Promoció cultural"/>
    <x v="254"/>
    <s v="334002279909"/>
    <x v="3"/>
    <x v="260"/>
    <n v="8500"/>
  </r>
  <r>
    <s v="Cultura"/>
    <s v="Cultura"/>
    <n v="33400"/>
    <s v="Promoció cultural"/>
    <x v="255"/>
    <s v="334002279910"/>
    <x v="3"/>
    <x v="261"/>
    <n v="6650"/>
  </r>
  <r>
    <s v="Cultura"/>
    <s v="Cultura"/>
    <n v="33400"/>
    <s v="Promoció cultural"/>
    <x v="256"/>
    <s v="334002279911"/>
    <x v="3"/>
    <x v="262"/>
    <n v="2350"/>
  </r>
  <r>
    <s v="Cultura"/>
    <s v="Cultura"/>
    <n v="33400"/>
    <s v="Promoció cultural"/>
    <x v="257"/>
    <s v="334002279912"/>
    <x v="3"/>
    <x v="263"/>
    <n v="150"/>
  </r>
  <r>
    <s v="Cultura"/>
    <s v="Cultura"/>
    <n v="33400"/>
    <s v="Promoció cultural"/>
    <x v="258"/>
    <s v="334002279917"/>
    <x v="3"/>
    <x v="264"/>
    <n v="3250"/>
  </r>
  <r>
    <s v="Cultura"/>
    <s v="Cultura"/>
    <n v="33400"/>
    <s v="Promoció cultural"/>
    <x v="259"/>
    <s v="334002279937"/>
    <x v="3"/>
    <x v="265"/>
    <n v="1500"/>
  </r>
  <r>
    <s v="Cultura"/>
    <s v="Cultura"/>
    <n v="33400"/>
    <s v="Promoció cultural"/>
    <x v="260"/>
    <s v="334004800004"/>
    <x v="5"/>
    <x v="266"/>
    <n v="1500"/>
  </r>
  <r>
    <s v="Cultura"/>
    <s v="Cultura"/>
    <n v="33400"/>
    <s v="Promoció cultural"/>
    <x v="261"/>
    <s v="334004800008"/>
    <x v="5"/>
    <x v="267"/>
    <n v="1260"/>
  </r>
  <r>
    <s v="Cultura"/>
    <s v="Cultura"/>
    <n v="33400"/>
    <s v="Promoció cultural"/>
    <x v="262"/>
    <s v="334004800009"/>
    <x v="5"/>
    <x v="268"/>
    <n v="3000"/>
  </r>
  <r>
    <s v="Cultura"/>
    <s v="Cultura"/>
    <n v="33400"/>
    <s v="Promoció cultural"/>
    <x v="263"/>
    <s v="334004800010"/>
    <x v="5"/>
    <x v="269"/>
    <n v="9520"/>
  </r>
  <r>
    <s v="Cultura"/>
    <s v="Cultura"/>
    <n v="33400"/>
    <s v="Promoció cultural"/>
    <x v="264"/>
    <s v="334004800013"/>
    <x v="5"/>
    <x v="270"/>
    <n v="1360"/>
  </r>
  <r>
    <s v="Cultura"/>
    <s v="Cultura"/>
    <n v="33400"/>
    <s v="Promoció cultural"/>
    <x v="265"/>
    <s v="334004800014"/>
    <x v="5"/>
    <x v="271"/>
    <n v="5000"/>
  </r>
  <r>
    <s v="Cultura"/>
    <s v="Cultura"/>
    <n v="33400"/>
    <s v="Promoció cultural"/>
    <x v="266"/>
    <s v="334004800018"/>
    <x v="5"/>
    <x v="272"/>
    <n v="600"/>
  </r>
  <r>
    <s v="Cultura"/>
    <s v="Cultura"/>
    <n v="33400"/>
    <s v="Promoció cultural"/>
    <x v="267"/>
    <s v="334004800019"/>
    <x v="5"/>
    <x v="273"/>
    <n v="5000"/>
  </r>
  <r>
    <s v="Cultura"/>
    <s v="Cultura"/>
    <n v="33400"/>
    <s v="Promoció cultural"/>
    <x v="268"/>
    <s v="334004800080"/>
    <x v="5"/>
    <x v="274"/>
    <n v="3000"/>
  </r>
  <r>
    <s v="Cultura"/>
    <s v="Cultura"/>
    <n v="33400"/>
    <s v="Promoció cultural"/>
    <x v="269"/>
    <s v="334004800083"/>
    <x v="5"/>
    <x v="275"/>
    <n v="20000"/>
  </r>
  <r>
    <s v="Cultura"/>
    <s v="Cultura"/>
    <n v="33400"/>
    <s v="Promoció cultural"/>
    <x v="270"/>
    <s v="334004800085"/>
    <x v="5"/>
    <x v="276"/>
    <n v="6000"/>
  </r>
  <r>
    <s v="Cultura"/>
    <s v="Cultura"/>
    <n v="33400"/>
    <s v="Promoció cultural"/>
    <x v="271"/>
    <s v="334004800086"/>
    <x v="5"/>
    <x v="277"/>
    <n v="19000"/>
  </r>
  <r>
    <s v="Cultura"/>
    <s v="Cultura"/>
    <n v="33400"/>
    <s v="Promoció cultural"/>
    <x v="272"/>
    <s v="334004800100"/>
    <x v="5"/>
    <x v="278"/>
    <n v="4000"/>
  </r>
  <r>
    <s v="Cultura"/>
    <s v="Cultura"/>
    <n v="33400"/>
    <s v="Promoció cultural"/>
    <x v="273"/>
    <s v="334004800101"/>
    <x v="5"/>
    <x v="279"/>
    <n v="2500"/>
  </r>
  <r>
    <s v="Cultura"/>
    <s v="Cultura"/>
    <n v="33400"/>
    <s v="Promoció cultural"/>
    <x v="274"/>
    <s v="334004800102"/>
    <x v="5"/>
    <x v="280"/>
    <n v="5000"/>
  </r>
  <r>
    <s v="Cultura"/>
    <s v="Cultura"/>
    <n v="33400"/>
    <s v="Promoció cultural"/>
    <x v="275"/>
    <s v="334004800104"/>
    <x v="5"/>
    <x v="281"/>
    <n v="500"/>
  </r>
  <r>
    <s v="Cultura"/>
    <s v="Cultura"/>
    <n v="33400"/>
    <s v="Promoció cultural"/>
    <x v="276"/>
    <s v="334004800107"/>
    <x v="5"/>
    <x v="282"/>
    <n v="1500"/>
  </r>
  <r>
    <s v="Cultura"/>
    <s v="Cultura"/>
    <n v="33400"/>
    <s v="Promoció cultural"/>
    <x v="277"/>
    <s v="334004800110"/>
    <x v="5"/>
    <x v="283"/>
    <n v="5000"/>
  </r>
  <r>
    <s v="Cultura"/>
    <s v="Cultura"/>
    <n v="33400"/>
    <s v="Promoció cultural"/>
    <x v="278"/>
    <s v="334007800004"/>
    <x v="6"/>
    <x v="284"/>
    <n v="14500"/>
  </r>
  <r>
    <s v="Cultura"/>
    <s v="Cultura"/>
    <n v="33400"/>
    <s v="Promoció cultural"/>
    <x v="279"/>
    <s v="334007800008"/>
    <x v="6"/>
    <x v="285"/>
    <n v="8700"/>
  </r>
  <r>
    <s v="Recursos Humans"/>
    <s v="Recursos Humans"/>
    <n v="33401"/>
    <s v="Teatre Ateneu"/>
    <x v="28"/>
    <s v="334011300001"/>
    <x v="2"/>
    <x v="26"/>
    <n v="21104.5"/>
  </r>
  <r>
    <s v="Recursos Humans"/>
    <s v="Recursos Humans"/>
    <n v="33401"/>
    <s v="Teatre Ateneu"/>
    <x v="29"/>
    <s v="334011300002"/>
    <x v="2"/>
    <x v="27"/>
    <n v="3088.3"/>
  </r>
  <r>
    <s v="Recursos Humans"/>
    <s v="Recursos Humans"/>
    <n v="33401"/>
    <s v="Teatre Ateneu"/>
    <x v="30"/>
    <s v="334011300101"/>
    <x v="2"/>
    <x v="28"/>
    <n v="200"/>
  </r>
  <r>
    <s v="Recursos Humans"/>
    <s v="Recursos Humans"/>
    <n v="33401"/>
    <s v="Teatre Ateneu"/>
    <x v="31"/>
    <s v="334011300201"/>
    <x v="2"/>
    <x v="29"/>
    <n v="12779.2"/>
  </r>
  <r>
    <s v="Recursos Humans"/>
    <s v="Recursos Humans"/>
    <n v="33401"/>
    <s v="Teatre Ateneu"/>
    <x v="32"/>
    <s v="334011300202"/>
    <x v="2"/>
    <x v="30"/>
    <n v="23698.04"/>
  </r>
  <r>
    <s v="Recursos Humans"/>
    <s v="Recursos Humans"/>
    <n v="33401"/>
    <s v="Teatre Ateneu"/>
    <x v="40"/>
    <s v="334011510002"/>
    <x v="2"/>
    <x v="38"/>
    <n v="200"/>
  </r>
  <r>
    <s v="Recursos Humans"/>
    <s v="Recursos Humans"/>
    <n v="33401"/>
    <s v="Teatre Ateneu"/>
    <x v="41"/>
    <s v="334011600001"/>
    <x v="2"/>
    <x v="39"/>
    <n v="19143.96"/>
  </r>
  <r>
    <s v="Cultura"/>
    <s v="Cultura"/>
    <n v="33401"/>
    <s v="Teatre Ateneu"/>
    <x v="232"/>
    <s v="334012090002"/>
    <x v="3"/>
    <x v="236"/>
    <n v="2000"/>
  </r>
  <r>
    <s v="Serveis Municipals"/>
    <s v="Serveis Municipals"/>
    <n v="33401"/>
    <s v="Teatre Ateneu"/>
    <x v="47"/>
    <s v="334012120000"/>
    <x v="3"/>
    <x v="45"/>
    <n v="1750"/>
  </r>
  <r>
    <s v="Cultura"/>
    <s v="Serveis Municipals"/>
    <n v="33401"/>
    <s v="Teatre Ateneu"/>
    <x v="48"/>
    <s v="334012130001"/>
    <x v="3"/>
    <x v="46"/>
    <n v="3000"/>
  </r>
  <r>
    <s v="Medi Ambient"/>
    <s v="Medi Ambient"/>
    <n v="33401"/>
    <s v="Teatre Ateneu"/>
    <x v="57"/>
    <s v="334012210001"/>
    <x v="3"/>
    <x v="55"/>
    <n v="7500"/>
  </r>
  <r>
    <s v="Medi Ambient"/>
    <s v="Medi Ambient"/>
    <n v="33401"/>
    <s v="Teatre Ateneu"/>
    <x v="58"/>
    <s v="334012210101"/>
    <x v="3"/>
    <x v="56"/>
    <n v="300"/>
  </r>
  <r>
    <s v="Cultura"/>
    <s v="Serveis Municipals"/>
    <n v="33401"/>
    <s v="Teatre Ateneu"/>
    <x v="59"/>
    <s v="334012210301"/>
    <x v="3"/>
    <x v="57"/>
    <n v="6000"/>
  </r>
  <r>
    <s v="Cultura"/>
    <s v="Cultura"/>
    <n v="33401"/>
    <s v="Teatre Ateneu"/>
    <x v="80"/>
    <s v="334012219905"/>
    <x v="3"/>
    <x v="78"/>
    <n v="300"/>
  </r>
  <r>
    <s v="Administració General Informàtica"/>
    <s v="Administració General Informàtica"/>
    <n v="33401"/>
    <s v="Teatre Ateneu"/>
    <x v="65"/>
    <s v="334012220001"/>
    <x v="3"/>
    <x v="63"/>
    <n v="1900"/>
  </r>
  <r>
    <s v="Cultura"/>
    <s v="Cultura"/>
    <n v="33401"/>
    <s v="Teatre Ateneu"/>
    <x v="217"/>
    <s v="334012260901"/>
    <x v="3"/>
    <x v="220"/>
    <n v="43000"/>
  </r>
  <r>
    <s v="Cultura"/>
    <s v="Cultura"/>
    <n v="33401"/>
    <s v="Teatre Ateneu"/>
    <x v="280"/>
    <s v="334012279959"/>
    <x v="3"/>
    <x v="286"/>
    <n v="2000"/>
  </r>
  <r>
    <s v="Cultura"/>
    <s v="Cultura"/>
    <n v="33401"/>
    <s v="Teatre Ateneu"/>
    <x v="74"/>
    <s v="334012312000"/>
    <x v="3"/>
    <x v="72"/>
    <n v="100"/>
  </r>
  <r>
    <s v="Cultura"/>
    <s v="Cultura"/>
    <n v="33401"/>
    <s v="Teatre Ateneu"/>
    <x v="101"/>
    <s v="334016230000"/>
    <x v="4"/>
    <x v="98"/>
    <n v="4000"/>
  </r>
  <r>
    <s v="Recursos Humans"/>
    <s v="Recursos Humans"/>
    <n v="33402"/>
    <s v="Fira del Teatre"/>
    <x v="40"/>
    <s v="334021510002"/>
    <x v="2"/>
    <x v="38"/>
    <n v="11500"/>
  </r>
  <r>
    <s v="Cultura"/>
    <s v="Cultura"/>
    <n v="33402"/>
    <s v="Fira del Teatre"/>
    <x v="281"/>
    <s v="334024490001"/>
    <x v="5"/>
    <x v="287"/>
    <n v="171000"/>
  </r>
  <r>
    <s v="Cultura"/>
    <s v="Cultura"/>
    <n v="33402"/>
    <s v="Fira del Teatre"/>
    <x v="282"/>
    <s v="334024490002"/>
    <x v="5"/>
    <x v="288"/>
    <n v="45000"/>
  </r>
  <r>
    <s v="Museu_Tàrrega"/>
    <s v="Museu_Tàrrega"/>
    <n v="33403"/>
    <s v="Memòria històrica"/>
    <x v="283"/>
    <s v="334032260600"/>
    <x v="3"/>
    <x v="289"/>
    <n v="2000"/>
  </r>
  <r>
    <s v="Museu_Tàrrega"/>
    <s v="Museu_Tàrrega"/>
    <n v="33403"/>
    <s v="Memòria històrica"/>
    <x v="216"/>
    <s v="334032260900"/>
    <x v="3"/>
    <x v="290"/>
    <n v="3000"/>
  </r>
  <r>
    <s v="Museu_Tàrrega"/>
    <s v="Museu_Tàrrega"/>
    <n v="33403"/>
    <s v="Memòria històrica"/>
    <x v="98"/>
    <s v="334032269900"/>
    <x v="3"/>
    <x v="95"/>
    <n v="1000"/>
  </r>
  <r>
    <s v="Urbanisme"/>
    <s v="Urbanisme"/>
    <n v="33600"/>
    <s v="Arqueologia i Patrimoni"/>
    <x v="284"/>
    <s v="336006190061"/>
    <x v="4"/>
    <x v="291"/>
    <n v="42000"/>
  </r>
  <r>
    <s v="Recursos Humans"/>
    <s v="Recursos Humans"/>
    <n v="33700"/>
    <s v="Espai MerCat"/>
    <x v="28"/>
    <s v="337001300001"/>
    <x v="2"/>
    <x v="26"/>
    <n v="9681.7099999999991"/>
  </r>
  <r>
    <s v="Recursos Humans"/>
    <s v="Recursos Humans"/>
    <n v="33700"/>
    <s v="Espai MerCat"/>
    <x v="31"/>
    <s v="337001300201"/>
    <x v="2"/>
    <x v="29"/>
    <n v="5663.42"/>
  </r>
  <r>
    <s v="Recursos Humans"/>
    <s v="Recursos Humans"/>
    <n v="33700"/>
    <s v="Espai MerCat"/>
    <x v="32"/>
    <s v="337001300202"/>
    <x v="2"/>
    <x v="30"/>
    <n v="7845.32"/>
  </r>
  <r>
    <s v="Recursos Humans"/>
    <s v="Recursos Humans"/>
    <n v="33700"/>
    <s v="Espai MerCat"/>
    <x v="41"/>
    <s v="337001600001"/>
    <x v="2"/>
    <x v="39"/>
    <n v="7317.72"/>
  </r>
  <r>
    <s v="Serveis Municipals"/>
    <s v="Serveis Municipals"/>
    <n v="33700"/>
    <s v="Espai MerCat"/>
    <x v="47"/>
    <s v="337002120000"/>
    <x v="3"/>
    <x v="45"/>
    <n v="5000"/>
  </r>
  <r>
    <s v="Cultura"/>
    <s v="Serveis Municipals"/>
    <n v="33700"/>
    <s v="Espai MerCat"/>
    <x v="48"/>
    <s v="337002130001"/>
    <x v="3"/>
    <x v="46"/>
    <n v="2000"/>
  </r>
  <r>
    <s v="Medi Ambient"/>
    <s v="Medi Ambient"/>
    <n v="33700"/>
    <s v="Espai MerCat"/>
    <x v="57"/>
    <s v="337002210001"/>
    <x v="3"/>
    <x v="55"/>
    <n v="10000"/>
  </r>
  <r>
    <s v="Medi Ambient"/>
    <s v="Medi Ambient"/>
    <n v="33700"/>
    <s v="Espai MerCat"/>
    <x v="58"/>
    <s v="337002210101"/>
    <x v="3"/>
    <x v="56"/>
    <n v="300"/>
  </r>
  <r>
    <s v="Medi Ambient"/>
    <s v="Medi Ambient"/>
    <n v="33700"/>
    <s v="Espai MerCat"/>
    <x v="128"/>
    <s v="337002210201"/>
    <x v="3"/>
    <x v="129"/>
    <n v="4000"/>
  </r>
  <r>
    <s v="Administració General Informàtica"/>
    <s v="Administració General Informàtica"/>
    <n v="33700"/>
    <s v="Espai MerCat"/>
    <x v="65"/>
    <s v="337002220001"/>
    <x v="3"/>
    <x v="63"/>
    <n v="1200"/>
  </r>
  <r>
    <s v="Cultura"/>
    <s v="Cultura"/>
    <n v="33700"/>
    <s v="Espai Mercat"/>
    <x v="216"/>
    <s v="337002260900"/>
    <x v="3"/>
    <x v="292"/>
    <n v="2000"/>
  </r>
  <r>
    <s v="Cultura"/>
    <s v="Cultura"/>
    <n v="33700"/>
    <s v="Espai MerCat"/>
    <x v="285"/>
    <s v="337006320037"/>
    <x v="4"/>
    <x v="293"/>
    <n v="3000"/>
  </r>
  <r>
    <s v="Recursos Humans"/>
    <s v="Recursos Humans"/>
    <n v="33701"/>
    <s v="Parc de Nadal"/>
    <x v="33"/>
    <s v="337011310001"/>
    <x v="2"/>
    <x v="31"/>
    <n v="7968.66"/>
  </r>
  <r>
    <s v="Recursos Humans"/>
    <s v="Recursos Humans"/>
    <n v="33701"/>
    <s v="Parc de Nadal"/>
    <x v="35"/>
    <s v="337011310003"/>
    <x v="2"/>
    <x v="33"/>
    <n v="953.82"/>
  </r>
  <r>
    <s v="Recursos Humans"/>
    <s v="Recursos Humans"/>
    <n v="33701"/>
    <s v="Parc de Nadal"/>
    <x v="36"/>
    <s v="337011310004"/>
    <x v="2"/>
    <x v="34"/>
    <n v="662.76"/>
  </r>
  <r>
    <s v="Recursos Humans"/>
    <s v="Recursos Humans"/>
    <n v="33701"/>
    <s v="Parc de Nadal"/>
    <x v="41"/>
    <s v="337011600001"/>
    <x v="2"/>
    <x v="39"/>
    <n v="3024.21"/>
  </r>
  <r>
    <s v="Cultura"/>
    <s v="Cultura"/>
    <n v="33701"/>
    <s v="Parc de Nadal"/>
    <x v="217"/>
    <s v="337012260901"/>
    <x v="3"/>
    <x v="220"/>
    <n v="32000"/>
  </r>
  <r>
    <s v="Cultura"/>
    <s v="Cultura"/>
    <n v="33701"/>
    <s v="Parc de Nadal"/>
    <x v="155"/>
    <s v="337012279956"/>
    <x v="3"/>
    <x v="159"/>
    <n v="1000"/>
  </r>
  <r>
    <s v="Cultura"/>
    <s v="Cultura"/>
    <n v="33701"/>
    <s v="Parc de Nadal"/>
    <x v="74"/>
    <s v="337012312000"/>
    <x v="3"/>
    <x v="72"/>
    <n v="100"/>
  </r>
  <r>
    <s v="Cultura"/>
    <s v="Cultura"/>
    <n v="33800"/>
    <s v="Festes Populars i Concerts"/>
    <x v="232"/>
    <s v="338002090002"/>
    <x v="3"/>
    <x v="236"/>
    <n v="4000"/>
  </r>
  <r>
    <s v="Cultura"/>
    <s v="Cultura"/>
    <n v="33800"/>
    <s v="Festes Populars i Concerts"/>
    <x v="286"/>
    <s v="338002260903"/>
    <x v="3"/>
    <x v="294"/>
    <n v="20750"/>
  </r>
  <r>
    <s v="Cultura"/>
    <s v="Cultura"/>
    <n v="33800"/>
    <s v="Festes Populars i Concerts"/>
    <x v="287"/>
    <s v="338002260905"/>
    <x v="3"/>
    <x v="295"/>
    <n v="33000"/>
  </r>
  <r>
    <s v="Cultura"/>
    <s v="Cultura"/>
    <n v="33800"/>
    <s v="Festes Populars i Concerts"/>
    <x v="288"/>
    <s v="338002260906"/>
    <x v="3"/>
    <x v="296"/>
    <n v="55000"/>
  </r>
  <r>
    <s v="Cultura"/>
    <s v="Cultura"/>
    <n v="33800"/>
    <s v="Festes Populars i Concerts"/>
    <x v="289"/>
    <s v="338002260908"/>
    <x v="3"/>
    <x v="297"/>
    <n v="22000"/>
  </r>
  <r>
    <s v="Cultura"/>
    <s v="Cultura"/>
    <n v="33800"/>
    <s v="Festes Populars i Concerts"/>
    <x v="290"/>
    <s v="338002260909"/>
    <x v="3"/>
    <x v="298"/>
    <n v="16360"/>
  </r>
  <r>
    <s v="Cultura"/>
    <s v="Cultura"/>
    <n v="33800"/>
    <s v="Festes Populars i Concerts"/>
    <x v="236"/>
    <s v="338002270101"/>
    <x v="3"/>
    <x v="241"/>
    <n v="9000"/>
  </r>
  <r>
    <s v="Cultura"/>
    <s v="Cultura"/>
    <n v="33800"/>
    <s v="Festes Populars i Concerts"/>
    <x v="84"/>
    <s v="338002270600"/>
    <x v="3"/>
    <x v="82"/>
    <n v="500"/>
  </r>
  <r>
    <s v="Cultura"/>
    <s v="Cultura"/>
    <n v="33800"/>
    <s v="Festes Populars i Concerts"/>
    <x v="206"/>
    <s v="338002279927"/>
    <x v="3"/>
    <x v="209"/>
    <n v="4200"/>
  </r>
  <r>
    <s v="Cultura"/>
    <s v="Cultura"/>
    <n v="33800"/>
    <s v="Festes Populars i Concerts"/>
    <x v="155"/>
    <s v="338002279956"/>
    <x v="3"/>
    <x v="159"/>
    <n v="3500"/>
  </r>
  <r>
    <s v="Recursos Humans"/>
    <s v="Recursos Humans"/>
    <n v="34000"/>
    <s v="Administració general d’esports"/>
    <x v="28"/>
    <s v="340001300001"/>
    <x v="2"/>
    <x v="26"/>
    <n v="11422.79"/>
  </r>
  <r>
    <s v="Recursos Humans"/>
    <s v="Recursos Humans"/>
    <n v="34000"/>
    <s v="Administració general d’esports"/>
    <x v="29"/>
    <s v="340001300002"/>
    <x v="2"/>
    <x v="27"/>
    <n v="4599.3"/>
  </r>
  <r>
    <s v="Recursos Humans"/>
    <s v="Recursos Humans"/>
    <n v="34000"/>
    <s v="Administració general d’esports"/>
    <x v="30"/>
    <s v="340001300101"/>
    <x v="2"/>
    <x v="28"/>
    <n v="500"/>
  </r>
  <r>
    <s v="Recursos Humans"/>
    <s v="Recursos Humans"/>
    <n v="34000"/>
    <s v="Administració general d’esports"/>
    <x v="31"/>
    <s v="340001300201"/>
    <x v="2"/>
    <x v="29"/>
    <n v="7116.2"/>
  </r>
  <r>
    <s v="Recursos Humans"/>
    <s v="Recursos Humans"/>
    <n v="34000"/>
    <s v="Administració general d’esports"/>
    <x v="32"/>
    <s v="340001300202"/>
    <x v="2"/>
    <x v="30"/>
    <n v="7845.32"/>
  </r>
  <r>
    <s v="Recursos Humans"/>
    <s v="Recursos Humans"/>
    <n v="34000"/>
    <s v="Administració general d’esports"/>
    <x v="33"/>
    <s v="340001310001"/>
    <x v="2"/>
    <x v="31"/>
    <n v="1679.08"/>
  </r>
  <r>
    <s v="Recursos Humans"/>
    <s v="Recursos Humans"/>
    <n v="34000"/>
    <s v="Administració general d’esports"/>
    <x v="34"/>
    <s v="340001310002"/>
    <x v="2"/>
    <x v="32"/>
    <n v="61.48"/>
  </r>
  <r>
    <s v="Recursos Humans"/>
    <s v="Recursos Humans"/>
    <n v="34000"/>
    <s v="Administració general d’esports"/>
    <x v="35"/>
    <s v="340001310003"/>
    <x v="2"/>
    <x v="33"/>
    <n v="939.26"/>
  </r>
  <r>
    <s v="Administració General Informàtica"/>
    <s v="Administració General Informàtica"/>
    <n v="34000"/>
    <s v="Administració general d’esports"/>
    <x v="54"/>
    <s v="340006360000"/>
    <x v="4"/>
    <x v="52"/>
    <n v="0"/>
  </r>
  <r>
    <s v="Recursos Humans"/>
    <s v="Recursos Humans"/>
    <n v="34000"/>
    <s v="Administració general d’esports"/>
    <x v="36"/>
    <s v="340001310004"/>
    <x v="2"/>
    <x v="34"/>
    <n v="1082.6199999999999"/>
  </r>
  <r>
    <s v="Recursos Humans"/>
    <s v="Recursos Humans"/>
    <n v="34000"/>
    <s v="Administració general d’esports"/>
    <x v="40"/>
    <s v="340001510002"/>
    <x v="2"/>
    <x v="38"/>
    <n v="500"/>
  </r>
  <r>
    <s v="Recursos Humans"/>
    <s v="Recursos Humans"/>
    <n v="34000"/>
    <s v="Administració general d’esports"/>
    <x v="41"/>
    <s v="340001600001"/>
    <x v="2"/>
    <x v="39"/>
    <n v="11009.04"/>
  </r>
  <r>
    <s v="Esports"/>
    <s v="Esports"/>
    <n v="34000"/>
    <s v="Administració general d’esports"/>
    <x v="214"/>
    <s v="340002020002"/>
    <x v="3"/>
    <x v="217"/>
    <n v="12729.86"/>
  </r>
  <r>
    <s v="Administració General Informàtica"/>
    <s v="Administració General Informàtica"/>
    <n v="34000"/>
    <s v="Administració general d’esports"/>
    <x v="44"/>
    <s v="340002060001"/>
    <x v="3"/>
    <x v="42"/>
    <n v="333.96"/>
  </r>
  <r>
    <s v="Administració General Informàtica"/>
    <s v="Administració General Informàtica"/>
    <n v="34000"/>
    <s v="Administració general d’esports"/>
    <x v="51"/>
    <s v="340002160001"/>
    <x v="3"/>
    <x v="49"/>
    <n v="100"/>
  </r>
  <r>
    <s v="Administració General Informàtica"/>
    <s v="Administració General Informàtica"/>
    <n v="34000"/>
    <s v="Administració general d’esports"/>
    <x v="52"/>
    <s v="340002160002"/>
    <x v="3"/>
    <x v="50"/>
    <n v="600"/>
  </r>
  <r>
    <s v="Esports"/>
    <s v="Esports"/>
    <n v="34000"/>
    <s v="Administració general d’esports"/>
    <x v="55"/>
    <s v="340002200001"/>
    <x v="3"/>
    <x v="53"/>
    <n v="1500"/>
  </r>
  <r>
    <s v="Administració General Informàtica"/>
    <s v="Administració General Informàtica"/>
    <n v="34000"/>
    <s v="Administració general d’esports"/>
    <x v="56"/>
    <s v="340002200010"/>
    <x v="3"/>
    <x v="54"/>
    <n v="384.78"/>
  </r>
  <r>
    <s v="Esports"/>
    <s v="Esports"/>
    <n v="34000"/>
    <s v="Administració general d’esports"/>
    <x v="61"/>
    <s v="340002210401"/>
    <x v="3"/>
    <x v="59"/>
    <n v="400"/>
  </r>
  <r>
    <s v="Esports"/>
    <s v="Esports"/>
    <n v="34000"/>
    <s v="Administració general d’esports"/>
    <x v="62"/>
    <s v="340002210501"/>
    <x v="3"/>
    <x v="60"/>
    <n v="475"/>
  </r>
  <r>
    <s v="Esports"/>
    <s v="Esports"/>
    <n v="34000"/>
    <s v="Administració general d’esports"/>
    <x v="291"/>
    <s v="340002210601"/>
    <x v="3"/>
    <x v="299"/>
    <n v="400"/>
  </r>
  <r>
    <s v="Administració General Informàtica"/>
    <s v="Administració General Informàtica"/>
    <n v="34000"/>
    <s v="Administració general d’esports"/>
    <x v="65"/>
    <s v="340002220001"/>
    <x v="3"/>
    <x v="63"/>
    <n v="100"/>
  </r>
  <r>
    <s v="Esports"/>
    <s v="Esports"/>
    <n v="34000"/>
    <s v="Administració general d’esports"/>
    <x v="215"/>
    <s v="340002230001"/>
    <x v="3"/>
    <x v="218"/>
    <n v="400"/>
  </r>
  <r>
    <s v="Esports"/>
    <s v="Esports"/>
    <n v="34000"/>
    <s v="Administració general d’esports"/>
    <x v="67"/>
    <s v="340002260101"/>
    <x v="3"/>
    <x v="65"/>
    <n v="1500"/>
  </r>
  <r>
    <s v="Esports"/>
    <s v="Esports"/>
    <n v="34000"/>
    <s v="Administració general d’esports"/>
    <x v="152"/>
    <s v="340002260201"/>
    <x v="3"/>
    <x v="156"/>
    <n v="2500"/>
  </r>
  <r>
    <s v="Esports"/>
    <s v="Esports"/>
    <n v="34000"/>
    <s v="Administració general d’esports"/>
    <x v="217"/>
    <s v="340002260901"/>
    <x v="3"/>
    <x v="220"/>
    <n v="4500"/>
  </r>
  <r>
    <s v="Esports"/>
    <s v="Esports"/>
    <n v="34000"/>
    <s v="Administració general d’esports"/>
    <x v="98"/>
    <s v="340002269900"/>
    <x v="3"/>
    <x v="95"/>
    <n v="9500"/>
  </r>
  <r>
    <s v="Esports"/>
    <s v="Esports"/>
    <n v="34000"/>
    <s v="Administració general d’esports"/>
    <x v="155"/>
    <s v="340002279956"/>
    <x v="3"/>
    <x v="159"/>
    <n v="1500"/>
  </r>
  <r>
    <s v="Recursos Humans"/>
    <s v="Recursos Humans"/>
    <n v="34000"/>
    <s v="Administració general d’esports"/>
    <x v="73"/>
    <s v="340002302000"/>
    <x v="3"/>
    <x v="71"/>
    <n v="100"/>
  </r>
  <r>
    <s v="Esports"/>
    <s v="Esports"/>
    <n v="34000"/>
    <s v="Administració general d’esports"/>
    <x v="74"/>
    <s v="340002312000"/>
    <x v="3"/>
    <x v="72"/>
    <n v="50"/>
  </r>
  <r>
    <s v="Serveis Municipals"/>
    <s v="Serveis Municipals"/>
    <n v="34100"/>
    <s v="Promoció i foment de l’esport"/>
    <x v="47"/>
    <s v="341002120000"/>
    <x v="3"/>
    <x v="45"/>
    <n v="2000"/>
  </r>
  <r>
    <s v="Esports"/>
    <s v="Esports"/>
    <n v="34100"/>
    <s v="Promoció i foment de l’esport"/>
    <x v="64"/>
    <s v="341002219901"/>
    <x v="3"/>
    <x v="62"/>
    <n v="6000"/>
  </r>
  <r>
    <s v="Esports"/>
    <s v="Esports"/>
    <n v="34100"/>
    <s v="Promoció i foment de l’esport"/>
    <x v="217"/>
    <s v="341002260901"/>
    <x v="3"/>
    <x v="220"/>
    <n v="8000"/>
  </r>
  <r>
    <s v="Esports"/>
    <s v="Esports"/>
    <n v="34100"/>
    <s v="Promoció i foment de l’esport"/>
    <x v="74"/>
    <s v="341002312000"/>
    <x v="3"/>
    <x v="72"/>
    <n v="300"/>
  </r>
  <r>
    <s v="Esports"/>
    <s v="Esports"/>
    <n v="34100"/>
    <s v="Promoció i foment de l’esport"/>
    <x v="292"/>
    <s v="341004800003"/>
    <x v="5"/>
    <x v="300"/>
    <n v="2500"/>
  </r>
  <r>
    <s v="Esports"/>
    <s v="Esports"/>
    <n v="34100"/>
    <s v="Promoció i foment de l’esport"/>
    <x v="293"/>
    <s v="341004800036"/>
    <x v="5"/>
    <x v="301"/>
    <n v="15000"/>
  </r>
  <r>
    <s v="Esports"/>
    <s v="Esports"/>
    <n v="34100"/>
    <s v="Promoció i foment de l’esport"/>
    <x v="294"/>
    <s v="341004800038"/>
    <x v="5"/>
    <x v="302"/>
    <n v="1000"/>
  </r>
  <r>
    <s v="Esports"/>
    <s v="Esports"/>
    <n v="34100"/>
    <s v="Promoció i foment de l’esport"/>
    <x v="295"/>
    <s v="341004800039"/>
    <x v="5"/>
    <x v="303"/>
    <n v="22000"/>
  </r>
  <r>
    <s v="Esports"/>
    <s v="Esports"/>
    <n v="34100"/>
    <s v="Promoció i foment de l’esport"/>
    <x v="296"/>
    <s v="341004800041"/>
    <x v="5"/>
    <x v="304"/>
    <n v="7500"/>
  </r>
  <r>
    <s v="Esports"/>
    <s v="Esports"/>
    <n v="34100"/>
    <s v="Promoció i foment de l’esport"/>
    <x v="297"/>
    <s v="341004800042"/>
    <x v="5"/>
    <x v="305"/>
    <n v="1000"/>
  </r>
  <r>
    <s v="Esports"/>
    <s v="Esports"/>
    <n v="34100"/>
    <s v="Promoció i foment de l’esport"/>
    <x v="298"/>
    <s v="341004800043"/>
    <x v="5"/>
    <x v="306"/>
    <n v="2000"/>
  </r>
  <r>
    <s v="Esports"/>
    <s v="Esports"/>
    <n v="34100"/>
    <s v="Promoció i foment de l’esport"/>
    <x v="299"/>
    <s v="341004800044"/>
    <x v="5"/>
    <x v="307"/>
    <n v="2500"/>
  </r>
  <r>
    <s v="Esports"/>
    <s v="Esports"/>
    <n v="34100"/>
    <s v="Promoció i foment de l’esport"/>
    <x v="300"/>
    <s v="341004800045"/>
    <x v="5"/>
    <x v="308"/>
    <n v="25000"/>
  </r>
  <r>
    <s v="Esports"/>
    <s v="Esports"/>
    <n v="34100"/>
    <s v="Promoció i foment de l’esport"/>
    <x v="301"/>
    <s v="341004800046"/>
    <x v="5"/>
    <x v="309"/>
    <n v="8200"/>
  </r>
  <r>
    <s v="Esports"/>
    <s v="Esports"/>
    <n v="34100"/>
    <s v="Promoció i foment de l’esport"/>
    <x v="302"/>
    <s v="341004800047"/>
    <x v="5"/>
    <x v="310"/>
    <n v="5500"/>
  </r>
  <r>
    <s v="Esports"/>
    <s v="Esports"/>
    <n v="34100"/>
    <s v="Promoció i foment de l’esport"/>
    <x v="303"/>
    <s v="341004800048"/>
    <x v="5"/>
    <x v="311"/>
    <n v="1000"/>
  </r>
  <r>
    <s v="Esports"/>
    <s v="Esports"/>
    <n v="34100"/>
    <s v="Promoció i foment de l’esport"/>
    <x v="304"/>
    <s v="341004800050"/>
    <x v="5"/>
    <x v="312"/>
    <n v="1000"/>
  </r>
  <r>
    <s v="Esports"/>
    <s v="Esports"/>
    <n v="34100"/>
    <s v="Promoció i foment de l’esport"/>
    <x v="305"/>
    <s v="341004800052"/>
    <x v="5"/>
    <x v="313"/>
    <n v="5000"/>
  </r>
  <r>
    <s v="Esports"/>
    <s v="Esports"/>
    <n v="34100"/>
    <s v="Promoció i foment de l’esport"/>
    <x v="306"/>
    <s v="341004800053"/>
    <x v="5"/>
    <x v="314"/>
    <n v="3500"/>
  </r>
  <r>
    <s v="Esports"/>
    <s v="Esports"/>
    <n v="34100"/>
    <s v="Promoció i foment de l’esport"/>
    <x v="307"/>
    <s v="341004800060"/>
    <x v="5"/>
    <x v="315"/>
    <n v="500"/>
  </r>
  <r>
    <s v="Esports"/>
    <s v="Esports"/>
    <n v="34100"/>
    <s v="Promoció i foment de l’esport"/>
    <x v="308"/>
    <s v="341004800064"/>
    <x v="5"/>
    <x v="316"/>
    <n v="3000"/>
  </r>
  <r>
    <s v="Esports"/>
    <s v="Esports"/>
    <n v="34100"/>
    <s v="Promoció i foment de l’esport"/>
    <x v="309"/>
    <s v="341004800065"/>
    <x v="5"/>
    <x v="317"/>
    <n v="1500"/>
  </r>
  <r>
    <s v="Esports"/>
    <s v="Esports"/>
    <n v="34100"/>
    <s v="Promoció i foment de l’esport"/>
    <x v="310"/>
    <s v="341004800066"/>
    <x v="5"/>
    <x v="318"/>
    <n v="500"/>
  </r>
  <r>
    <s v="Esports"/>
    <s v="Esports"/>
    <n v="34100"/>
    <s v="Promoció i foment de l’esport"/>
    <x v="311"/>
    <s v="341004800067"/>
    <x v="5"/>
    <x v="319"/>
    <n v="2000"/>
  </r>
  <r>
    <s v="Esports"/>
    <s v="Esports"/>
    <n v="34100"/>
    <s v="Promoció i foment de l’esport"/>
    <x v="312"/>
    <s v="341004800093"/>
    <x v="5"/>
    <x v="320"/>
    <n v="4400"/>
  </r>
  <r>
    <s v="Esports"/>
    <s v="Esports"/>
    <n v="34100"/>
    <s v="Promoció i foment de l’esport"/>
    <x v="313"/>
    <s v="341004800124"/>
    <x v="5"/>
    <x v="321"/>
    <n v="800"/>
  </r>
  <r>
    <s v="Esports"/>
    <s v="Esports"/>
    <n v="34100"/>
    <s v="Promoció i foment de l’esport"/>
    <x v="314"/>
    <s v="341004800130"/>
    <x v="5"/>
    <x v="322"/>
    <n v="2000"/>
  </r>
  <r>
    <s v="Esports"/>
    <s v="Esports"/>
    <n v="34100"/>
    <s v="Promoció i foment de l’esport"/>
    <x v="315"/>
    <s v="341004800154"/>
    <x v="5"/>
    <x v="323"/>
    <n v="2000"/>
  </r>
  <r>
    <s v="Esports"/>
    <s v="Esports"/>
    <n v="34100"/>
    <s v="Promoció i foment de l’esport"/>
    <x v="316"/>
    <s v="341004800156"/>
    <x v="5"/>
    <x v="324"/>
    <n v="870"/>
  </r>
  <r>
    <s v="Esports"/>
    <s v="Esports"/>
    <n v="34100"/>
    <s v="Promoció i foment de l’esport"/>
    <x v="317"/>
    <s v="341007800003"/>
    <x v="6"/>
    <x v="325"/>
    <n v="10000"/>
  </r>
  <r>
    <s v="Esports"/>
    <s v="Esports"/>
    <n v="34200"/>
    <s v="Parc Esportiu"/>
    <x v="117"/>
    <s v="342002100002"/>
    <x v="3"/>
    <x v="326"/>
    <n v="2000"/>
  </r>
  <r>
    <s v="Esports"/>
    <s v="Esports"/>
    <n v="34200"/>
    <s v="Parc Esportiu"/>
    <x v="95"/>
    <s v="342002100003"/>
    <x v="3"/>
    <x v="327"/>
    <n v="3000"/>
  </r>
  <r>
    <s v="Serveis Municipals"/>
    <s v="Serveis Municipals"/>
    <n v="34200"/>
    <s v="Parc Esportiu"/>
    <x v="47"/>
    <s v="342002120000"/>
    <x v="3"/>
    <x v="45"/>
    <n v="2000"/>
  </r>
  <r>
    <s v="Esports"/>
    <s v="Esports"/>
    <n v="34200"/>
    <s v="Parc Esportiu"/>
    <x v="318"/>
    <s v="342002120001"/>
    <x v="3"/>
    <x v="328"/>
    <n v="6000"/>
  </r>
  <r>
    <s v="Esports"/>
    <s v="Esports"/>
    <n v="34200"/>
    <s v="Parc Esportiu"/>
    <x v="48"/>
    <s v="342002130001"/>
    <x v="3"/>
    <x v="46"/>
    <n v="2000"/>
  </r>
  <r>
    <s v="Medi Ambient"/>
    <s v="Medi Ambient"/>
    <n v="34200"/>
    <s v="Parc Esportiu"/>
    <x v="57"/>
    <s v="342002210001"/>
    <x v="3"/>
    <x v="55"/>
    <n v="25000"/>
  </r>
  <r>
    <s v="Medi Ambient"/>
    <s v="Medi Ambient"/>
    <n v="34200"/>
    <s v="Parc Esportiu"/>
    <x v="58"/>
    <s v="342002210101"/>
    <x v="3"/>
    <x v="56"/>
    <n v="3000"/>
  </r>
  <r>
    <s v="Medi Ambient"/>
    <s v="Medi Ambient"/>
    <n v="34200"/>
    <s v="Parc Esportiu"/>
    <x v="128"/>
    <s v="342002210201"/>
    <x v="3"/>
    <x v="129"/>
    <n v="9000"/>
  </r>
  <r>
    <s v="Administració General Informàtica"/>
    <s v="Administració General Informàtica"/>
    <n v="34200"/>
    <s v="Parc Esportiu"/>
    <x v="65"/>
    <s v="342002220001"/>
    <x v="3"/>
    <x v="63"/>
    <n v="1500"/>
  </r>
  <r>
    <s v="Urbanisme"/>
    <s v="Urbanisme"/>
    <n v="34200"/>
    <s v="Parc Esportiu"/>
    <x v="319"/>
    <s v="342006320038"/>
    <x v="4"/>
    <x v="329"/>
    <n v="70000"/>
  </r>
  <r>
    <s v="Recursos Humans"/>
    <s v="Recursos Humans"/>
    <n v="34201"/>
    <s v="Pavelló Municipal d'Esports"/>
    <x v="28"/>
    <s v="342011300001"/>
    <x v="2"/>
    <x v="26"/>
    <n v="13285.51"/>
  </r>
  <r>
    <s v="Recursos Humans"/>
    <s v="Recursos Humans"/>
    <n v="34201"/>
    <s v="Pavelló Municipal d'Esports"/>
    <x v="29"/>
    <s v="342011300002"/>
    <x v="2"/>
    <x v="27"/>
    <n v="1207.6199999999999"/>
  </r>
  <r>
    <s v="Recursos Humans"/>
    <s v="Recursos Humans"/>
    <n v="34201"/>
    <s v="Pavelló Municipal d'Esports"/>
    <x v="31"/>
    <s v="342011300201"/>
    <x v="2"/>
    <x v="29"/>
    <n v="7390.37"/>
  </r>
  <r>
    <s v="Recursos Humans"/>
    <s v="Recursos Humans"/>
    <n v="34201"/>
    <s v="Pavelló Municipal d'Esports"/>
    <x v="32"/>
    <s v="342011300202"/>
    <x v="2"/>
    <x v="30"/>
    <n v="9088.9699999999993"/>
  </r>
  <r>
    <s v="Recursos Humans"/>
    <s v="Recursos Humans"/>
    <n v="34201"/>
    <s v="Pavelló Municipal d'Esports"/>
    <x v="33"/>
    <s v="342011310001"/>
    <x v="2"/>
    <x v="31"/>
    <n v="8872.85"/>
  </r>
  <r>
    <s v="Recursos Humans"/>
    <s v="Recursos Humans"/>
    <n v="34201"/>
    <s v="Pavelló Municipal d'Esports"/>
    <x v="34"/>
    <s v="342011310002"/>
    <x v="2"/>
    <x v="32"/>
    <n v="416.27"/>
  </r>
  <r>
    <s v="Recursos Humans"/>
    <s v="Recursos Humans"/>
    <n v="34201"/>
    <s v="Pavelló Municipal d'Esports"/>
    <x v="35"/>
    <s v="342011310003"/>
    <x v="2"/>
    <x v="33"/>
    <n v="4936.68"/>
  </r>
  <r>
    <s v="Recursos Humans"/>
    <s v="Recursos Humans"/>
    <n v="34201"/>
    <s v="Pavelló Municipal d'Esports"/>
    <x v="36"/>
    <s v="342011310004"/>
    <x v="2"/>
    <x v="34"/>
    <n v="7044.66"/>
  </r>
  <r>
    <s v="Recursos Humans"/>
    <s v="Recursos Humans"/>
    <n v="34201"/>
    <s v="Pavelló Municipal d'Esports"/>
    <x v="41"/>
    <s v="342011600001"/>
    <x v="2"/>
    <x v="39"/>
    <n v="16504.060000000001"/>
  </r>
  <r>
    <s v="Serveis Municipals"/>
    <s v="Serveis Municipals"/>
    <n v="34201"/>
    <s v="Pavelló Municipal d'Esports"/>
    <x v="47"/>
    <s v="342012120000"/>
    <x v="3"/>
    <x v="45"/>
    <n v="11000"/>
  </r>
  <r>
    <s v="Esports"/>
    <s v="Esports"/>
    <n v="34201"/>
    <s v="Pavelló Municipal d'Esports"/>
    <x v="48"/>
    <s v="342012130001"/>
    <x v="3"/>
    <x v="46"/>
    <n v="3500"/>
  </r>
  <r>
    <s v="Medi Ambient"/>
    <s v="Medi Ambient"/>
    <n v="34201"/>
    <s v="Pavelló Municipal d'Esports"/>
    <x v="57"/>
    <s v="342012210001"/>
    <x v="3"/>
    <x v="55"/>
    <n v="14000"/>
  </r>
  <r>
    <s v="Medi Ambient"/>
    <s v="Medi Ambient"/>
    <n v="34201"/>
    <s v="Pavelló Municipal d'Esports"/>
    <x v="58"/>
    <s v="342012210101"/>
    <x v="3"/>
    <x v="56"/>
    <n v="200"/>
  </r>
  <r>
    <s v="Medi Ambient"/>
    <s v="Medi Ambient"/>
    <n v="34201"/>
    <s v="Pavelló Municipal d'Esports"/>
    <x v="128"/>
    <s v="342012210201"/>
    <x v="3"/>
    <x v="129"/>
    <n v="8000"/>
  </r>
  <r>
    <s v="Esports"/>
    <s v="Esports"/>
    <n v="34201"/>
    <s v="Pavelló Municipal d'Esports"/>
    <x v="63"/>
    <s v="342012211001"/>
    <x v="3"/>
    <x v="61"/>
    <n v="1500"/>
  </r>
  <r>
    <s v="Administració General Informàtica"/>
    <s v="Administració General Informàtica"/>
    <n v="34201"/>
    <s v="Pavelló Municipal d'Esports"/>
    <x v="65"/>
    <s v="342012220001"/>
    <x v="3"/>
    <x v="63"/>
    <n v="1100"/>
  </r>
  <r>
    <s v="Esports"/>
    <s v="Esports"/>
    <n v="34201"/>
    <s v="Pavelló Municipal d'Esports"/>
    <x v="74"/>
    <s v="342012312000"/>
    <x v="3"/>
    <x v="72"/>
    <n v="200"/>
  </r>
  <r>
    <s v="Recursos Humans"/>
    <s v="Recursos Humans"/>
    <n v="34202"/>
    <s v="Piscina Municipal"/>
    <x v="33"/>
    <s v="342021310001"/>
    <x v="2"/>
    <x v="31"/>
    <n v="4842.8"/>
  </r>
  <r>
    <s v="Recursos Humans"/>
    <s v="Recursos Humans"/>
    <n v="34202"/>
    <s v="Piscina Municipal"/>
    <x v="35"/>
    <s v="342021310003"/>
    <x v="2"/>
    <x v="33"/>
    <n v="2649.7"/>
  </r>
  <r>
    <s v="Recursos Humans"/>
    <s v="Recursos Humans"/>
    <n v="34202"/>
    <s v="Piscina Municipal"/>
    <x v="36"/>
    <s v="342021310004"/>
    <x v="2"/>
    <x v="34"/>
    <n v="1921.36"/>
  </r>
  <r>
    <s v="Recursos Humans"/>
    <s v="Recursos Humans"/>
    <n v="34202"/>
    <s v="Piscina Municipal"/>
    <x v="41"/>
    <s v="342021600001"/>
    <x v="2"/>
    <x v="39"/>
    <n v="2970.06"/>
  </r>
  <r>
    <s v="Serveis Municipals"/>
    <s v="Serveis Municipals"/>
    <n v="34202"/>
    <s v="Piscina Municipal"/>
    <x v="47"/>
    <s v="342022120000"/>
    <x v="3"/>
    <x v="45"/>
    <n v="10000"/>
  </r>
  <r>
    <s v="Complex piscines"/>
    <s v="Serveis Municipals"/>
    <n v="34202"/>
    <s v="Piscina Municipal"/>
    <x v="48"/>
    <s v="342022130001"/>
    <x v="3"/>
    <x v="46"/>
    <n v="8500"/>
  </r>
  <r>
    <s v="Administració General Informàtica"/>
    <s v="Administració General Informàtica"/>
    <n v="34202"/>
    <s v="Piscina Municipal"/>
    <x v="51"/>
    <s v="342022160001"/>
    <x v="3"/>
    <x v="49"/>
    <n v="100"/>
  </r>
  <r>
    <s v="Administració General Informàtica"/>
    <s v="Administració General Informàtica"/>
    <n v="34202"/>
    <s v="Piscina Municipal"/>
    <x v="52"/>
    <s v="342022160002"/>
    <x v="3"/>
    <x v="50"/>
    <n v="100"/>
  </r>
  <r>
    <s v="Medi Ambient"/>
    <s v="Medi Ambient"/>
    <n v="34202"/>
    <s v="Piscina Municipal"/>
    <x v="58"/>
    <s v="342022210101"/>
    <x v="3"/>
    <x v="56"/>
    <n v="4000"/>
  </r>
  <r>
    <s v="Medi Ambient"/>
    <s v="Medi Ambient"/>
    <n v="34202"/>
    <s v="Piscina Municipal"/>
    <x v="128"/>
    <s v="342022210201"/>
    <x v="3"/>
    <x v="129"/>
    <n v="2000"/>
  </r>
  <r>
    <s v="Complex piscines"/>
    <s v="Complex piscines"/>
    <n v="34202"/>
    <s v="Piscina Municipal"/>
    <x v="320"/>
    <s v="342022219900"/>
    <x v="3"/>
    <x v="330"/>
    <n v="10000"/>
  </r>
  <r>
    <s v="Complex piscines"/>
    <s v="Complex piscines"/>
    <n v="34202"/>
    <s v="Piscina Municipal"/>
    <x v="321"/>
    <s v="342022270102"/>
    <x v="3"/>
    <x v="331"/>
    <n v="65609.320000000007"/>
  </r>
  <r>
    <s v="Complex piscines"/>
    <s v="Complex piscines"/>
    <n v="34202"/>
    <s v="Piscina Municipal"/>
    <x v="322"/>
    <s v="342026230017"/>
    <x v="4"/>
    <x v="332"/>
    <n v="12000"/>
  </r>
  <r>
    <s v="Complex piscines"/>
    <s v="Urbanisme"/>
    <n v="34202"/>
    <s v="Piscina Municipal"/>
    <x v="323"/>
    <s v="342026320039"/>
    <x v="4"/>
    <x v="333"/>
    <n v="60000"/>
  </r>
  <r>
    <s v="Recursos Humans"/>
    <s v="Recursos Humans"/>
    <n v="34203"/>
    <s v="Piscina Coberta"/>
    <x v="28"/>
    <s v="342031300001"/>
    <x v="2"/>
    <x v="26"/>
    <n v="17745.7"/>
  </r>
  <r>
    <s v="Recursos Humans"/>
    <s v="Recursos Humans"/>
    <n v="34203"/>
    <s v="Piscina Coberta"/>
    <x v="29"/>
    <s v="342031300002"/>
    <x v="2"/>
    <x v="27"/>
    <n v="1311.1"/>
  </r>
  <r>
    <s v="Recursos Humans"/>
    <s v="Recursos Humans"/>
    <n v="34203"/>
    <s v="Piscina Coberta"/>
    <x v="30"/>
    <s v="342031300101"/>
    <x v="2"/>
    <x v="28"/>
    <n v="300"/>
  </r>
  <r>
    <s v="Recursos Humans"/>
    <s v="Recursos Humans"/>
    <n v="34203"/>
    <s v="Piscina Coberta"/>
    <x v="31"/>
    <s v="342031300201"/>
    <x v="2"/>
    <x v="29"/>
    <n v="9873.36"/>
  </r>
  <r>
    <s v="Recursos Humans"/>
    <s v="Recursos Humans"/>
    <n v="34203"/>
    <s v="Piscina Coberta"/>
    <x v="32"/>
    <s v="342031300202"/>
    <x v="2"/>
    <x v="30"/>
    <n v="14729.96"/>
  </r>
  <r>
    <s v="Recursos Humans"/>
    <s v="Recursos Humans"/>
    <n v="34203"/>
    <s v="Piscina Coberta"/>
    <x v="33"/>
    <s v="342031310001"/>
    <x v="2"/>
    <x v="31"/>
    <n v="51763.89"/>
  </r>
  <r>
    <s v="Recursos Humans"/>
    <s v="Recursos Humans"/>
    <n v="34203"/>
    <s v="Piscina Coberta"/>
    <x v="35"/>
    <s v="342031310003"/>
    <x v="2"/>
    <x v="33"/>
    <n v="29561.119999999999"/>
  </r>
  <r>
    <s v="Recursos Humans"/>
    <s v="Recursos Humans"/>
    <n v="34203"/>
    <s v="Piscina Coberta"/>
    <x v="36"/>
    <s v="342031310004"/>
    <x v="2"/>
    <x v="34"/>
    <n v="31669.78"/>
  </r>
  <r>
    <s v="Recursos Humans"/>
    <s v="Recursos Humans"/>
    <n v="34203"/>
    <s v="Piscina Coberta"/>
    <x v="40"/>
    <s v="342031510002"/>
    <x v="2"/>
    <x v="38"/>
    <n v="2000"/>
  </r>
  <r>
    <s v="Recursos Humans"/>
    <s v="Recursos Humans"/>
    <n v="34203"/>
    <s v="Piscina Coberta"/>
    <x v="41"/>
    <s v="342031600001"/>
    <x v="2"/>
    <x v="39"/>
    <n v="50601.14"/>
  </r>
  <r>
    <s v="Complex piscines"/>
    <s v="Complex piscines"/>
    <n v="34203"/>
    <s v="Piscina Coberta"/>
    <x v="112"/>
    <s v="342032030001"/>
    <x v="3"/>
    <x v="112"/>
    <n v="2500"/>
  </r>
  <r>
    <s v="Administració General Informàtica"/>
    <s v="Administració General Informàtica"/>
    <n v="34203"/>
    <s v="Piscina Coberta"/>
    <x v="44"/>
    <s v="342032060001"/>
    <x v="3"/>
    <x v="42"/>
    <n v="300"/>
  </r>
  <r>
    <s v="Serveis Municipals"/>
    <s v="Serveis Municipals"/>
    <n v="34203"/>
    <s v="Piscina Coberta"/>
    <x v="47"/>
    <s v="342032120000"/>
    <x v="3"/>
    <x v="45"/>
    <n v="15000"/>
  </r>
  <r>
    <s v="Complex piscines"/>
    <s v="Complex piscines"/>
    <n v="34203"/>
    <s v="Piscina Coberta"/>
    <x v="318"/>
    <s v="342032120001"/>
    <x v="3"/>
    <x v="334"/>
    <n v="4000"/>
  </r>
  <r>
    <s v="Complex piscines"/>
    <s v="Serveis Municipals"/>
    <n v="34203"/>
    <s v="Piscina Coberta"/>
    <x v="48"/>
    <s v="342032130001"/>
    <x v="3"/>
    <x v="46"/>
    <n v="40000"/>
  </r>
  <r>
    <s v="Administració General Informàtica"/>
    <s v="Administració General Informàtica"/>
    <n v="34203"/>
    <s v="Piscina Coberta"/>
    <x v="51"/>
    <s v="342032160001"/>
    <x v="3"/>
    <x v="49"/>
    <n v="3900"/>
  </r>
  <r>
    <s v="Administració General Informàtica"/>
    <s v="Administració General Informàtica"/>
    <n v="34203"/>
    <s v="Piscina Coberta"/>
    <x v="52"/>
    <s v="342032160002"/>
    <x v="3"/>
    <x v="50"/>
    <n v="2000"/>
  </r>
  <r>
    <s v="Administració General Informàtica"/>
    <s v="Administració General Informàtica"/>
    <n v="34203"/>
    <s v="Piscina Coberta"/>
    <x v="56"/>
    <s v="342032200010"/>
    <x v="3"/>
    <x v="54"/>
    <n v="1500"/>
  </r>
  <r>
    <s v="Medi Ambient"/>
    <s v="Medi Ambient"/>
    <n v="34203"/>
    <s v="Piscina Coberta"/>
    <x v="57"/>
    <s v="342032210001"/>
    <x v="3"/>
    <x v="55"/>
    <n v="250000"/>
  </r>
  <r>
    <s v="Medi Ambient"/>
    <s v="Medi Ambient"/>
    <n v="34203"/>
    <s v="Piscina Coberta"/>
    <x v="58"/>
    <s v="342032210101"/>
    <x v="3"/>
    <x v="56"/>
    <n v="20000"/>
  </r>
  <r>
    <s v="Medi Ambient"/>
    <s v="Medi Ambient"/>
    <n v="34203"/>
    <s v="Piscina Coberta"/>
    <x v="128"/>
    <s v="342032210201"/>
    <x v="3"/>
    <x v="129"/>
    <n v="100000"/>
  </r>
  <r>
    <s v="Complex piscines"/>
    <s v="Complex piscines"/>
    <n v="34203"/>
    <s v="Piscina Coberta"/>
    <x v="324"/>
    <s v="342032210300"/>
    <x v="3"/>
    <x v="335"/>
    <n v="40000"/>
  </r>
  <r>
    <s v="Complex piscines"/>
    <s v="Complex piscines"/>
    <n v="34203"/>
    <s v="Piscina Coberta"/>
    <x v="63"/>
    <s v="342032211001"/>
    <x v="3"/>
    <x v="61"/>
    <n v="4000"/>
  </r>
  <r>
    <s v="Complex piscines"/>
    <s v="Complex piscines"/>
    <n v="34203"/>
    <s v="Piscina Coberta"/>
    <x v="320"/>
    <s v="342032219900"/>
    <x v="3"/>
    <x v="330"/>
    <n v="14000"/>
  </r>
  <r>
    <s v="Administració General Informàtica"/>
    <s v="Administració General Informàtica"/>
    <n v="34203"/>
    <s v="Piscina Coberta"/>
    <x v="65"/>
    <s v="342032220001"/>
    <x v="3"/>
    <x v="63"/>
    <n v="1500"/>
  </r>
  <r>
    <s v="Complex piscines"/>
    <s v="Complex piscines"/>
    <n v="34203"/>
    <s v="Piscina Coberta"/>
    <x v="179"/>
    <s v="342032269901"/>
    <x v="3"/>
    <x v="336"/>
    <n v="30000"/>
  </r>
  <r>
    <s v="Promoció Econòmica"/>
    <s v="Promoció Econòmica"/>
    <n v="43000"/>
    <s v="Adm. Gnal. de comerç, turisme i pimes"/>
    <x v="214"/>
    <s v="430002020002"/>
    <x v="3"/>
    <x v="217"/>
    <n v="0"/>
  </r>
  <r>
    <s v="Administració General Informàtica"/>
    <s v="Promoció Econòmica"/>
    <n v="43000"/>
    <s v="Adm. Gnal. de comerç, turisme i pimes"/>
    <x v="325"/>
    <s v="430002060003"/>
    <x v="3"/>
    <x v="337"/>
    <n v="0"/>
  </r>
  <r>
    <s v="Complex piscines"/>
    <s v="Complex piscines"/>
    <n v="34203"/>
    <s v="Piscina Coberta"/>
    <x v="321"/>
    <s v="342032270102"/>
    <x v="3"/>
    <x v="338"/>
    <n v="68417.03"/>
  </r>
  <r>
    <s v="Complex piscines"/>
    <s v="Complex piscines"/>
    <n v="34203"/>
    <s v="Piscina Coberta"/>
    <x v="69"/>
    <s v="342032279900"/>
    <x v="3"/>
    <x v="67"/>
    <n v="20000"/>
  </r>
  <r>
    <s v="Administració General Informàtica"/>
    <s v="Administració General Informàtica"/>
    <n v="34203"/>
    <s v="Piscina Coberta"/>
    <x v="71"/>
    <s v="342032279940"/>
    <x v="3"/>
    <x v="69"/>
    <n v="4230"/>
  </r>
  <r>
    <s v="Complex piscines"/>
    <s v="Complex piscines"/>
    <n v="34203"/>
    <s v="Piscina Coberta"/>
    <x v="326"/>
    <s v="342036320001"/>
    <x v="4"/>
    <x v="339"/>
    <n v="25000"/>
  </r>
  <r>
    <s v="Urbanisme"/>
    <s v="Urbanisme"/>
    <n v="34203"/>
    <s v="Piscina Coberta"/>
    <x v="327"/>
    <s v="342036320040"/>
    <x v="4"/>
    <x v="340"/>
    <n v="170000"/>
  </r>
  <r>
    <s v="Complex piscines"/>
    <s v="Complex piscines"/>
    <n v="34203"/>
    <s v="Piscina Coberta"/>
    <x v="143"/>
    <s v="342036330000"/>
    <x v="4"/>
    <x v="145"/>
    <n v="10000"/>
  </r>
  <r>
    <s v="Administració General Informàtica"/>
    <s v="Administració General Informàtica"/>
    <n v="34203"/>
    <s v="Piscina Coberta"/>
    <x v="54"/>
    <s v="342036360000"/>
    <x v="4"/>
    <x v="52"/>
    <n v="9600"/>
  </r>
  <r>
    <s v="Recursos Humans"/>
    <s v="Recursos Humans"/>
    <n v="34204"/>
    <s v="Pavelló Col·legi Sant Josep"/>
    <x v="28"/>
    <s v="342041300001"/>
    <x v="2"/>
    <x v="26"/>
    <n v="9681.7099999999991"/>
  </r>
  <r>
    <s v="Recursos Humans"/>
    <s v="Recursos Humans"/>
    <n v="34204"/>
    <s v="Pavelló Col·legi Sant Josep"/>
    <x v="29"/>
    <s v="342041300002"/>
    <x v="2"/>
    <x v="27"/>
    <n v="2318.58"/>
  </r>
  <r>
    <s v="Promoció Econòmica"/>
    <s v="Promoció Econòmica"/>
    <n v="43000"/>
    <s v="Adm. Gnal. de comerç, turisme i pimes"/>
    <x v="328"/>
    <s v="430002279961"/>
    <x v="3"/>
    <x v="341"/>
    <n v="0"/>
  </r>
  <r>
    <s v="Recursos Humans"/>
    <s v="Recursos Humans"/>
    <n v="34204"/>
    <s v="Pavelló Col·legi Sant Josep"/>
    <x v="31"/>
    <s v="342041300201"/>
    <x v="2"/>
    <x v="29"/>
    <n v="4936.68"/>
  </r>
  <r>
    <s v="Recursos Humans"/>
    <s v="Recursos Humans"/>
    <n v="34204"/>
    <s v="Pavelló Col·legi Sant Josep"/>
    <x v="32"/>
    <s v="342041300202"/>
    <x v="2"/>
    <x v="30"/>
    <n v="6724.48"/>
  </r>
  <r>
    <s v="Recursos Humans"/>
    <s v="Recursos Humans"/>
    <n v="34204"/>
    <s v="Pavelló Col·legi Sant Josep"/>
    <x v="41"/>
    <s v="342041600001"/>
    <x v="2"/>
    <x v="39"/>
    <n v="7466.4"/>
  </r>
  <r>
    <s v="Serveis Municipals"/>
    <s v="Serveis Municipals"/>
    <n v="34204"/>
    <s v="Pavelló Col·legi Sant Josep"/>
    <x v="47"/>
    <s v="342042120000"/>
    <x v="3"/>
    <x v="45"/>
    <n v="1000"/>
  </r>
  <r>
    <s v="Esports"/>
    <s v="Esports"/>
    <n v="34204"/>
    <s v="Pavelló Col·legi Sant Josep"/>
    <x v="48"/>
    <s v="342042130001"/>
    <x v="3"/>
    <x v="46"/>
    <n v="2000"/>
  </r>
  <r>
    <s v="Esports"/>
    <s v="Esports"/>
    <n v="34204"/>
    <s v="Pavelló Col·legi Sant Josep"/>
    <x v="329"/>
    <s v="342044800134"/>
    <x v="5"/>
    <x v="342"/>
    <n v="9400"/>
  </r>
  <r>
    <s v="Medi Ambient"/>
    <s v="Medi Ambient"/>
    <n v="42500"/>
    <s v="Energia."/>
    <x v="81"/>
    <s v="425002250000"/>
    <x v="3"/>
    <x v="79"/>
    <n v="50"/>
  </r>
  <r>
    <s v="Recursos Humans"/>
    <s v="Recursos Humans"/>
    <n v="43000"/>
    <s v="Adm. Gnal. de comerç, turisme i pimes"/>
    <x v="28"/>
    <s v="430001300001"/>
    <x v="2"/>
    <x v="26"/>
    <n v="14915.02"/>
  </r>
  <r>
    <s v="Recursos Humans"/>
    <s v="Recursos Humans"/>
    <n v="43000"/>
    <s v="Adm. Gnal. de comerç, turisme i pimes"/>
    <x v="29"/>
    <s v="430001300002"/>
    <x v="2"/>
    <x v="27"/>
    <n v="541.55999999999995"/>
  </r>
  <r>
    <s v="Recursos Humans"/>
    <s v="Recursos Humans"/>
    <n v="43000"/>
    <s v="Adm. Gnal. de comerç, turisme i pimes"/>
    <x v="31"/>
    <s v="430001300201"/>
    <x v="2"/>
    <x v="29"/>
    <n v="8251.32"/>
  </r>
  <r>
    <s v="Recursos Humans"/>
    <s v="Recursos Humans"/>
    <n v="43000"/>
    <s v="Adm. Gnal. de comerç, turisme i pimes"/>
    <x v="32"/>
    <s v="430001300202"/>
    <x v="2"/>
    <x v="30"/>
    <n v="9030"/>
  </r>
  <r>
    <s v="Recursos Humans"/>
    <s v="Recursos Humans"/>
    <n v="43000"/>
    <s v="Adm. Gnal. de comerç, turisme i pimes"/>
    <x v="41"/>
    <s v="430001600001"/>
    <x v="2"/>
    <x v="39"/>
    <n v="10330.32"/>
  </r>
  <r>
    <s v="Administració General Informàtica"/>
    <s v="Administració General Informàtica"/>
    <n v="43000"/>
    <s v="Adm. Gnal. de comerç, turisme i pimes"/>
    <x v="51"/>
    <s v="430002160001"/>
    <x v="3"/>
    <x v="49"/>
    <n v="150"/>
  </r>
  <r>
    <s v="Administració General Informàtica"/>
    <s v="Administració General Informàtica"/>
    <n v="43000"/>
    <s v="Adm. Gnal. de comerç, turisme i pimes"/>
    <x v="52"/>
    <s v="430002160002"/>
    <x v="3"/>
    <x v="50"/>
    <n v="100"/>
  </r>
  <r>
    <s v="Administració General Informàtica"/>
    <s v="Administració General Informàtica"/>
    <n v="43000"/>
    <s v="Adm. Gnal. de comerç, turisme i pimes"/>
    <x v="65"/>
    <s v="430002220001"/>
    <x v="3"/>
    <x v="63"/>
    <n v="650"/>
  </r>
  <r>
    <s v="Promoció Econòmica"/>
    <s v="Promoció Econòmica"/>
    <n v="43000"/>
    <s v="Adm. Gnal. de comerç, turisme i pimes"/>
    <x v="67"/>
    <s v="430002260101"/>
    <x v="3"/>
    <x v="65"/>
    <n v="400"/>
  </r>
  <r>
    <s v="Promoció Econòmica"/>
    <s v="Promoció Econòmica"/>
    <n v="43000"/>
    <s v="Adm. Gnal. de comerç, turisme i pimes"/>
    <x v="152"/>
    <s v="430002260201"/>
    <x v="3"/>
    <x v="156"/>
    <n v="13500"/>
  </r>
  <r>
    <s v="Promoció Econòmica"/>
    <s v="Promoció Econòmica"/>
    <n v="43000"/>
    <s v="Adm. Gnal. de comerç, turisme i pimes"/>
    <x v="98"/>
    <s v="430002269900"/>
    <x v="3"/>
    <x v="95"/>
    <n v="1500"/>
  </r>
  <r>
    <s v="Promoció Econòmica"/>
    <s v="Promoció Econòmica"/>
    <n v="43000"/>
    <s v="Adm. Gnal. de comerç, turisme i pimes"/>
    <x v="330"/>
    <s v="430002269913"/>
    <x v="3"/>
    <x v="343"/>
    <n v="12500"/>
  </r>
  <r>
    <s v="Promoció Econòmica"/>
    <s v="Promoció Econòmica"/>
    <n v="43000"/>
    <s v="Adm. Gnal. de comerç, turisme i pimes"/>
    <x v="331"/>
    <s v="430002269940"/>
    <x v="3"/>
    <x v="344"/>
    <n v="6000"/>
  </r>
  <r>
    <s v="Promoció Econòmica"/>
    <s v="Promoció Econòmica"/>
    <n v="43000"/>
    <s v="Adm. Gnal. de comerç, turisme i pimes"/>
    <x v="69"/>
    <s v="430002279900"/>
    <x v="3"/>
    <x v="67"/>
    <n v="4000"/>
  </r>
  <r>
    <s v="Promoció Econòmica"/>
    <s v="Promoció Econòmica"/>
    <n v="43000"/>
    <s v="Adm. Gnal. de comerç, turisme i pimes"/>
    <x v="73"/>
    <s v="430002302000"/>
    <x v="3"/>
    <x v="71"/>
    <n v="50"/>
  </r>
  <r>
    <s v="Promoció Econòmica"/>
    <s v="Promoció Econòmica"/>
    <n v="43000"/>
    <s v="Adm. Gnal. de comerç, turisme i pimes"/>
    <x v="74"/>
    <s v="430002312000"/>
    <x v="3"/>
    <x v="72"/>
    <n v="50"/>
  </r>
  <r>
    <s v="Promoció Econòmica"/>
    <s v="Promoció Econòmica"/>
    <n v="43000"/>
    <s v="Adm. Gnal. de comerç, turisme i pimes"/>
    <x v="332"/>
    <s v="430004790001"/>
    <x v="5"/>
    <x v="345"/>
    <n v="600"/>
  </r>
  <r>
    <s v="Promoció Econòmica"/>
    <s v="Promoció Econòmica"/>
    <n v="43000"/>
    <s v="Adm. Gnal. de comerç, turisme i pimes"/>
    <x v="333"/>
    <s v="430004800026"/>
    <x v="5"/>
    <x v="346"/>
    <n v="28000"/>
  </r>
  <r>
    <s v="Promoció Econòmica"/>
    <s v="Administració General Informàtica"/>
    <n v="43001"/>
    <s v="Turisme i desenvolupament rural"/>
    <x v="175"/>
    <s v="430012220301"/>
    <x v="3"/>
    <x v="178"/>
    <n v="500"/>
  </r>
  <r>
    <s v="Promoció Econòmica"/>
    <s v="Promoció Econòmica"/>
    <n v="43001"/>
    <s v="Turisme i desenvolupament rural"/>
    <x v="152"/>
    <s v="430012260201"/>
    <x v="3"/>
    <x v="156"/>
    <n v="850"/>
  </r>
  <r>
    <s v="Promoció Econòmica"/>
    <s v="Promoció Econòmica"/>
    <n v="43001"/>
    <s v="Turisme i desenvolupament rural"/>
    <x v="98"/>
    <s v="430012269900"/>
    <x v="3"/>
    <x v="95"/>
    <n v="1500"/>
  </r>
  <r>
    <s v="Recursos Humans"/>
    <s v="Recursos Humans"/>
    <n v="43003"/>
    <s v="FSE PIFE "/>
    <x v="28"/>
    <s v="430031300001"/>
    <x v="2"/>
    <x v="26"/>
    <n v="14915.02"/>
  </r>
  <r>
    <s v="Recursos Humans"/>
    <s v="Recursos Humans"/>
    <n v="43003"/>
    <s v="FSE PIFE "/>
    <x v="29"/>
    <s v="430031300002"/>
    <x v="2"/>
    <x v="27"/>
    <n v="3791.06"/>
  </r>
  <r>
    <s v="Recursos Humans"/>
    <s v="Recursos Humans"/>
    <n v="43003"/>
    <s v="FSE PIFE "/>
    <x v="31"/>
    <s v="430031300201"/>
    <x v="2"/>
    <x v="29"/>
    <n v="7116.2"/>
  </r>
  <r>
    <s v="Recursos Humans"/>
    <s v="Recursos Humans"/>
    <n v="43003"/>
    <s v="FSE PIFE "/>
    <x v="32"/>
    <s v="430031300202"/>
    <x v="2"/>
    <x v="30"/>
    <n v="5924.1"/>
  </r>
  <r>
    <s v="Recursos Humans"/>
    <s v="Recursos Humans"/>
    <n v="43003"/>
    <s v="FSE PIFE "/>
    <x v="41"/>
    <s v="430031600001"/>
    <x v="2"/>
    <x v="39"/>
    <n v="10017.36"/>
  </r>
  <r>
    <s v="Promoció Econòmica"/>
    <s v="Promoció Econòmica"/>
    <n v="43110"/>
    <s v="Fira Cóc"/>
    <x v="112"/>
    <s v="431102030001"/>
    <x v="3"/>
    <x v="112"/>
    <n v="4050"/>
  </r>
  <r>
    <s v="Promoció Econòmica"/>
    <s v="Promoció Econòmica"/>
    <n v="43110"/>
    <s v="Fira Cóc"/>
    <x v="63"/>
    <s v="431102211001"/>
    <x v="3"/>
    <x v="61"/>
    <n v="100"/>
  </r>
  <r>
    <s v="Promoció Econòmica"/>
    <s v="Promoció Econòmica"/>
    <n v="43110"/>
    <s v="Fira Cóc"/>
    <x v="320"/>
    <s v="431102219900"/>
    <x v="3"/>
    <x v="347"/>
    <n v="500"/>
  </r>
  <r>
    <s v="Promoció Econòmica"/>
    <s v="Promoció Econòmica"/>
    <n v="43110"/>
    <s v="Fira Cóc"/>
    <x v="67"/>
    <s v="431102260101"/>
    <x v="3"/>
    <x v="65"/>
    <n v="450"/>
  </r>
  <r>
    <s v="Promoció Econòmica"/>
    <s v="Promoció Econòmica"/>
    <n v="43110"/>
    <s v="Fira Cóc"/>
    <x v="152"/>
    <s v="431102260201"/>
    <x v="3"/>
    <x v="156"/>
    <n v="4000"/>
  </r>
  <r>
    <s v="Promoció Econòmica"/>
    <s v="Promoció Econòmica"/>
    <n v="43110"/>
    <s v="Fira Cóc"/>
    <x v="98"/>
    <s v="431102269900"/>
    <x v="3"/>
    <x v="95"/>
    <n v="1900"/>
  </r>
  <r>
    <s v="Promoció Econòmica"/>
    <s v="Promoció Econòmica"/>
    <n v="43110"/>
    <s v="Fira Cóc"/>
    <x v="180"/>
    <s v="431102269902"/>
    <x v="3"/>
    <x v="348"/>
    <n v="2000"/>
  </r>
  <r>
    <s v="Promoció Econòmica"/>
    <s v="Promoció Econòmica"/>
    <n v="43110"/>
    <s v="Fira Cóc"/>
    <x v="236"/>
    <s v="431102270101"/>
    <x v="3"/>
    <x v="241"/>
    <n v="1500"/>
  </r>
  <r>
    <s v="Promoció Econòmica"/>
    <s v="Promoció Econòmica"/>
    <n v="43110"/>
    <s v="Fira Cóc"/>
    <x v="69"/>
    <s v="431102279900"/>
    <x v="3"/>
    <x v="67"/>
    <n v="1000"/>
  </r>
  <r>
    <s v="Recursos Humans"/>
    <s v="Recursos Humans"/>
    <n v="43111"/>
    <s v="Fira d'Artistes i Artesans"/>
    <x v="33"/>
    <s v="431111310001"/>
    <x v="2"/>
    <x v="31"/>
    <n v="407.36"/>
  </r>
  <r>
    <s v="Recursos Humans"/>
    <s v="Recursos Humans"/>
    <n v="43111"/>
    <s v="Fira d'Artistes i Artesans"/>
    <x v="41"/>
    <s v="431111600001"/>
    <x v="2"/>
    <x v="39"/>
    <n v="128.52000000000001"/>
  </r>
  <r>
    <s v="Promoció Econòmica"/>
    <s v="Promoció Econòmica"/>
    <n v="43111"/>
    <s v="Fira d'Artistes i Artesans"/>
    <x v="214"/>
    <s v="431112020002"/>
    <x v="3"/>
    <x v="217"/>
    <n v="6360"/>
  </r>
  <r>
    <s v="Promoció Econòmica"/>
    <s v="Promoció Econòmica"/>
    <n v="43111"/>
    <s v="Fira d'Artistes i Artesans"/>
    <x v="112"/>
    <s v="431112030001"/>
    <x v="3"/>
    <x v="112"/>
    <n v="18500"/>
  </r>
  <r>
    <s v="Promoció Econòmica"/>
    <s v="Promoció Econòmica"/>
    <n v="43111"/>
    <s v="Fira d'Artistes i Artesans"/>
    <x v="59"/>
    <s v="431112210301"/>
    <x v="3"/>
    <x v="57"/>
    <n v="1200"/>
  </r>
  <r>
    <s v="Promoció Econòmica"/>
    <s v="Promoció Econòmica"/>
    <n v="43111"/>
    <s v="Fira d'Artistes i Artesans"/>
    <x v="63"/>
    <s v="431112211001"/>
    <x v="3"/>
    <x v="61"/>
    <n v="900"/>
  </r>
  <r>
    <s v="Promoció Econòmica"/>
    <s v="Promoció Econòmica"/>
    <n v="43111"/>
    <s v="Fira d'Artistes i Artesans"/>
    <x v="320"/>
    <s v="431112219900"/>
    <x v="3"/>
    <x v="330"/>
    <n v="3700"/>
  </r>
  <r>
    <s v="Promoció Econòmica"/>
    <s v="Promoció Econòmica"/>
    <n v="43111"/>
    <s v="Fira d'Artistes i Artesans"/>
    <x v="67"/>
    <s v="431112260101"/>
    <x v="3"/>
    <x v="65"/>
    <n v="600"/>
  </r>
  <r>
    <s v="Promoció Econòmica"/>
    <s v="Promoció Econòmica"/>
    <n v="43111"/>
    <s v="Fira d'Artistes i Artesans"/>
    <x v="152"/>
    <s v="431112260201"/>
    <x v="3"/>
    <x v="156"/>
    <n v="4000"/>
  </r>
  <r>
    <s v="Promoció Econòmica"/>
    <s v="Promoció Econòmica"/>
    <n v="43111"/>
    <s v="Fira d'Artistes i Artesans"/>
    <x v="98"/>
    <s v="431112269900"/>
    <x v="3"/>
    <x v="95"/>
    <n v="1200"/>
  </r>
  <r>
    <s v="Promoció Econòmica"/>
    <s v="Promoció Econòmica"/>
    <n v="43111"/>
    <s v="Fira d'Artistes i Artesans"/>
    <x v="180"/>
    <s v="431112269902"/>
    <x v="3"/>
    <x v="348"/>
    <n v="2000"/>
  </r>
  <r>
    <s v="Promoció Econòmica"/>
    <s v="Promoció Econòmica"/>
    <n v="43111"/>
    <s v="Fira d'Artistes i Artesans"/>
    <x v="236"/>
    <s v="431112270101"/>
    <x v="3"/>
    <x v="241"/>
    <n v="3200"/>
  </r>
  <r>
    <s v="Promoció Econòmica"/>
    <s v="Promoció Econòmica"/>
    <n v="43111"/>
    <s v="Fira d'Artistes i Artesans"/>
    <x v="69"/>
    <s v="431112279900"/>
    <x v="3"/>
    <x v="67"/>
    <n v="1000"/>
  </r>
  <r>
    <s v="Recursos Humans"/>
    <s v="Recursos Humans"/>
    <n v="43112"/>
    <s v="Fira del Medi Ambient"/>
    <x v="33"/>
    <s v="431121310001"/>
    <x v="2"/>
    <x v="31"/>
    <n v="101.84"/>
  </r>
  <r>
    <s v="Recursos Humans"/>
    <s v="Recursos Humans"/>
    <n v="43112"/>
    <s v="Fira del Medi Ambient"/>
    <x v="41"/>
    <s v="431121600001"/>
    <x v="2"/>
    <x v="39"/>
    <n v="32.130000000000003"/>
  </r>
  <r>
    <s v="Promoció Econòmica"/>
    <s v="Promoció Econòmica"/>
    <n v="43112"/>
    <s v="Fira del Medi Ambient"/>
    <x v="214"/>
    <s v="431122020002"/>
    <x v="3"/>
    <x v="217"/>
    <n v="5400"/>
  </r>
  <r>
    <s v="Promoció Econòmica"/>
    <s v="Promoció Econòmica"/>
    <n v="43112"/>
    <s v="Fira del Medi Ambient"/>
    <x v="112"/>
    <s v="431122030001"/>
    <x v="3"/>
    <x v="112"/>
    <n v="9305"/>
  </r>
  <r>
    <s v="Promoció Econòmica"/>
    <s v="Promoció Econòmica"/>
    <n v="43112"/>
    <s v="Fira del Medi Ambient"/>
    <x v="63"/>
    <s v="431122211001"/>
    <x v="3"/>
    <x v="61"/>
    <n v="400"/>
  </r>
  <r>
    <s v="Promoció Econòmica"/>
    <s v="Promoció Econòmica"/>
    <n v="43112"/>
    <s v="Fira del Medi Ambient"/>
    <x v="320"/>
    <s v="431122219900"/>
    <x v="3"/>
    <x v="330"/>
    <n v="1600"/>
  </r>
  <r>
    <s v="Promoció Econòmica"/>
    <s v="Promoció Econòmica"/>
    <n v="43112"/>
    <s v="Fira del Medi Ambient"/>
    <x v="67"/>
    <s v="431122260101"/>
    <x v="3"/>
    <x v="65"/>
    <n v="700"/>
  </r>
  <r>
    <s v="Promoció Econòmica"/>
    <s v="Promoció Econòmica"/>
    <n v="43112"/>
    <s v="Fira del Medi Ambient"/>
    <x v="152"/>
    <s v="431122260201"/>
    <x v="3"/>
    <x v="156"/>
    <n v="5000"/>
  </r>
  <r>
    <s v="Promoció Econòmica"/>
    <s v="Promoció Econòmica"/>
    <n v="43112"/>
    <s v="Fira del Medi Ambient"/>
    <x v="180"/>
    <s v="431122269902"/>
    <x v="3"/>
    <x v="348"/>
    <n v="5000"/>
  </r>
  <r>
    <s v="Promoció Econòmica"/>
    <s v="Promoció Econòmica"/>
    <n v="43112"/>
    <s v="Fira del Medi Ambient"/>
    <x v="236"/>
    <s v="431122270101"/>
    <x v="3"/>
    <x v="241"/>
    <n v="3200"/>
  </r>
  <r>
    <s v="Promoció Econòmica"/>
    <s v="Promoció Econòmica"/>
    <n v="43112"/>
    <s v="Fira del Medi Ambient"/>
    <x v="69"/>
    <s v="431122279900"/>
    <x v="3"/>
    <x v="67"/>
    <n v="1000"/>
  </r>
  <r>
    <s v="Promoció Econòmica"/>
    <s v="Promoció Econòmica"/>
    <n v="43113"/>
    <s v="Altres Fires"/>
    <x v="152"/>
    <s v="431132260201"/>
    <x v="3"/>
    <x v="156"/>
    <n v="700"/>
  </r>
  <r>
    <s v="Promoció Econòmica"/>
    <s v="Promoció Econòmica"/>
    <n v="43113"/>
    <s v="Altres Fires"/>
    <x v="98"/>
    <s v="431132269900"/>
    <x v="3"/>
    <x v="95"/>
    <n v="5000"/>
  </r>
  <r>
    <s v="Promoció Econòmica"/>
    <s v="Promoció Econòmica"/>
    <n v="43113"/>
    <s v="Altres Fires"/>
    <x v="334"/>
    <s v="431132269905"/>
    <x v="3"/>
    <x v="349"/>
    <n v="2000"/>
  </r>
  <r>
    <s v="Promoció Econòmica"/>
    <s v="Promoció Econòmica"/>
    <n v="43113"/>
    <s v="Altres Fires"/>
    <x v="335"/>
    <s v="431134800058"/>
    <x v="5"/>
    <x v="350"/>
    <n v="2000"/>
  </r>
  <r>
    <s v="Promoció Econòmica"/>
    <s v="Promoció Econòmica"/>
    <n v="43113"/>
    <s v="Altres Fires"/>
    <x v="336"/>
    <s v="431134800141"/>
    <x v="5"/>
    <x v="351"/>
    <n v="10000"/>
  </r>
  <r>
    <s v="Recursos Humans"/>
    <s v="Recursos Humans"/>
    <n v="43114"/>
    <s v="Fira del Vehicle d'Ocasió"/>
    <x v="33"/>
    <s v="431141310001"/>
    <x v="2"/>
    <x v="31"/>
    <n v="101.84"/>
  </r>
  <r>
    <s v="Recursos Humans"/>
    <s v="Recursos Humans"/>
    <n v="43114"/>
    <s v="Fira del Vehicle d'Ocasió"/>
    <x v="41"/>
    <s v="431141600001"/>
    <x v="2"/>
    <x v="39"/>
    <n v="32.130000000000003"/>
  </r>
  <r>
    <s v="Promoció Econòmica"/>
    <s v="Promoció Econòmica"/>
    <n v="43114"/>
    <s v="Fira del Vehicle d'Ocasió"/>
    <x v="112"/>
    <s v="431142030001"/>
    <x v="3"/>
    <x v="112"/>
    <n v="4500"/>
  </r>
  <r>
    <s v="Promoció Econòmica"/>
    <s v="Promoció Econòmica"/>
    <n v="43114"/>
    <s v="Fira del Vehicle d'Ocasió"/>
    <x v="63"/>
    <s v="431142211001"/>
    <x v="3"/>
    <x v="61"/>
    <n v="170"/>
  </r>
  <r>
    <s v="Promoció Econòmica"/>
    <s v="Promoció Econòmica"/>
    <n v="43114"/>
    <s v="Fira del Vehicle d'Ocasió"/>
    <x v="320"/>
    <s v="431142219900"/>
    <x v="3"/>
    <x v="330"/>
    <n v="1700"/>
  </r>
  <r>
    <s v="Promoció Econòmica"/>
    <s v="Promoció Econòmica"/>
    <n v="43114"/>
    <s v="Fira del Vehicle d'Ocasió"/>
    <x v="67"/>
    <s v="431142260101"/>
    <x v="3"/>
    <x v="65"/>
    <n v="400"/>
  </r>
  <r>
    <s v="Promoció Econòmica"/>
    <s v="Promoció Econòmica"/>
    <n v="43114"/>
    <s v="Fira del Vehicle d'Ocasió"/>
    <x v="152"/>
    <s v="431142260201"/>
    <x v="3"/>
    <x v="156"/>
    <n v="6500"/>
  </r>
  <r>
    <s v="Promoció Econòmica"/>
    <s v="Promoció Econòmica"/>
    <n v="43114"/>
    <s v="Fira del Vehicle d'Ocasió"/>
    <x v="98"/>
    <s v="431142269900"/>
    <x v="3"/>
    <x v="95"/>
    <n v="800"/>
  </r>
  <r>
    <s v="Promoció Econòmica"/>
    <s v="Promoció Econòmica"/>
    <n v="43114"/>
    <s v="Fira del Vehicle d'Ocasió"/>
    <x v="236"/>
    <s v="431142270101"/>
    <x v="3"/>
    <x v="241"/>
    <n v="2600"/>
  </r>
  <r>
    <s v="Promoció Econòmica"/>
    <s v="Promoció Econòmica"/>
    <n v="43114"/>
    <s v="Fira del Vehicle d'Ocasió"/>
    <x v="69"/>
    <s v="431142279900"/>
    <x v="3"/>
    <x v="67"/>
    <n v="830"/>
  </r>
  <r>
    <s v="Promoció Econòmica"/>
    <s v="Promoció Econòmica"/>
    <n v="43114"/>
    <s v="Fira del Vehicle d'Ocasió"/>
    <x v="337"/>
    <s v="431144800103"/>
    <x v="5"/>
    <x v="352"/>
    <n v="2000"/>
  </r>
  <r>
    <s v="Serveis Municipals"/>
    <s v="Serveis Municipals"/>
    <n v="43201"/>
    <s v="Zona de Lleure, Camping"/>
    <x v="47"/>
    <s v="432012120000"/>
    <x v="3"/>
    <x v="45"/>
    <n v="4000"/>
  </r>
  <r>
    <s v="Esports"/>
    <s v="Esports"/>
    <n v="43201"/>
    <s v="Zona de Lleure, Camping"/>
    <x v="48"/>
    <s v="432012130001"/>
    <x v="3"/>
    <x v="46"/>
    <n v="2000"/>
  </r>
  <r>
    <s v="Medi Ambient"/>
    <s v="Medi Ambient"/>
    <n v="43201"/>
    <s v="Zona de Lleure, Camping"/>
    <x v="57"/>
    <s v="432012210001"/>
    <x v="3"/>
    <x v="55"/>
    <n v="5000"/>
  </r>
  <r>
    <s v="Medi Ambient"/>
    <s v="Medi Ambient"/>
    <n v="43201"/>
    <s v="Zona de Lleure, Camping"/>
    <x v="58"/>
    <s v="432012210101"/>
    <x v="3"/>
    <x v="56"/>
    <n v="400"/>
  </r>
  <r>
    <s v="Esports"/>
    <s v="Esports"/>
    <n v="43201"/>
    <s v="Zona de Lleure, Camping"/>
    <x v="59"/>
    <s v="432012210301"/>
    <x v="3"/>
    <x v="57"/>
    <n v="500"/>
  </r>
  <r>
    <s v="Administració General Informàtica"/>
    <s v="Administració General Informàtica"/>
    <n v="43201"/>
    <s v="Zona de Lleure, Camping"/>
    <x v="65"/>
    <s v="432012220001"/>
    <x v="3"/>
    <x v="63"/>
    <n v="1100"/>
  </r>
  <r>
    <s v="Administració General Informàtica"/>
    <s v="Administració General Informàtica"/>
    <n v="43301"/>
    <s v="Viver d'Empreses Cal Trepat"/>
    <x v="44"/>
    <s v="433012060001"/>
    <x v="3"/>
    <x v="42"/>
    <n v="363"/>
  </r>
  <r>
    <s v="Serveis Municipals"/>
    <s v="Serveis Municipals"/>
    <n v="43301"/>
    <s v="Viver d'Empreses Cal Trepat"/>
    <x v="47"/>
    <s v="433012120000"/>
    <x v="3"/>
    <x v="45"/>
    <n v="1000"/>
  </r>
  <r>
    <s v="Promoció Econòmica"/>
    <s v="Promoció Econòmica"/>
    <n v="43301"/>
    <s v="Viver d'Empreses Cal Trepat"/>
    <x v="48"/>
    <s v="433012130001"/>
    <x v="3"/>
    <x v="46"/>
    <n v="2000"/>
  </r>
  <r>
    <s v="Administració General Informàtica"/>
    <s v="Administració General Informàtica"/>
    <n v="43301"/>
    <s v="Viver d'Empreses Cal Trepat"/>
    <x v="51"/>
    <s v="433012160001"/>
    <x v="3"/>
    <x v="49"/>
    <n v="50"/>
  </r>
  <r>
    <s v="Administració General Informàtica"/>
    <s v="Administració General Informàtica"/>
    <n v="43301"/>
    <s v="Viver d'Empreses Cal Trepat"/>
    <x v="52"/>
    <s v="433012160002"/>
    <x v="3"/>
    <x v="50"/>
    <n v="50"/>
  </r>
  <r>
    <s v="Promoció Econòmica"/>
    <s v="Promoció Econòmica"/>
    <n v="43301"/>
    <s v="Viver d'Empreses Cal Trepat"/>
    <x v="55"/>
    <s v="433012200001"/>
    <x v="3"/>
    <x v="53"/>
    <n v="60"/>
  </r>
  <r>
    <s v="Administració General Informàtica"/>
    <s v="Administració General Informàtica"/>
    <n v="43301"/>
    <s v="Viver d'Empreses Cal Trepat"/>
    <x v="56"/>
    <s v="433012200010"/>
    <x v="3"/>
    <x v="54"/>
    <n v="758.98"/>
  </r>
  <r>
    <s v="Medi Ambient"/>
    <s v="Medi Ambient"/>
    <n v="43301"/>
    <s v="Viver d'Empreses Cal Trepat"/>
    <x v="57"/>
    <s v="433012210001"/>
    <x v="3"/>
    <x v="55"/>
    <n v="5000"/>
  </r>
  <r>
    <s v="Medi Ambient"/>
    <s v="Medi Ambient"/>
    <n v="43301"/>
    <s v="Viver d'Empreses Cal Trepat"/>
    <x v="58"/>
    <s v="433012210101"/>
    <x v="3"/>
    <x v="56"/>
    <n v="200"/>
  </r>
  <r>
    <s v="Promoció Econòmica"/>
    <s v="Promoció Econòmica"/>
    <n v="43301"/>
    <s v="Viver d'Empreses Cal Trepat"/>
    <x v="62"/>
    <s v="433012210501"/>
    <x v="3"/>
    <x v="60"/>
    <n v="100"/>
  </r>
  <r>
    <s v="Administració General Informàtica"/>
    <s v="Administració General Informàtica"/>
    <n v="43301"/>
    <s v="Viver d'Empreses Cal Trepat"/>
    <x v="65"/>
    <s v="433012220001"/>
    <x v="3"/>
    <x v="63"/>
    <n v="1000"/>
  </r>
  <r>
    <s v="Recursos Humans"/>
    <s v="Recursos Humans"/>
    <n v="43901"/>
    <s v="FEDER - SECRETARIA TÈCNICA DE COORDINACIÓ DEL PECT 001-P-000802 "/>
    <x v="33"/>
    <s v="439011310001"/>
    <x v="2"/>
    <x v="31"/>
    <n v="310.83"/>
  </r>
  <r>
    <s v="Recursos Humans"/>
    <s v="Recursos Humans"/>
    <n v="43901"/>
    <s v="FEDER - SECRETARIA TÈCNICA DE COORDINACIÓ DEL PECT 001-P-000802 "/>
    <x v="35"/>
    <s v="439011310003"/>
    <x v="2"/>
    <x v="33"/>
    <n v="148.25"/>
  </r>
  <r>
    <s v="Recursos Humans"/>
    <s v="Recursos Humans"/>
    <n v="43901"/>
    <s v="FEDER - SECRETARIA TÈCNICA DE COORDINACIÓ DEL PECT 001-P-000802 "/>
    <x v="36"/>
    <s v="439011310004"/>
    <x v="2"/>
    <x v="34"/>
    <n v="123.42"/>
  </r>
  <r>
    <s v="Recursos Humans"/>
    <s v="Recursos Humans"/>
    <n v="43901"/>
    <s v="FEDER - SECRETARIA TÈCNICA DE COORDINACIÓ DEL PECT 001-P-000802 "/>
    <x v="41"/>
    <s v="439011600001"/>
    <x v="2"/>
    <x v="39"/>
    <n v="190.77"/>
  </r>
  <r>
    <s v="Recursos Humans"/>
    <s v="Recursos Humans"/>
    <n v="43902"/>
    <s v="FEDER - COORDINACIÓ I SEGUIMENT DE LES OPERACIONS DEL PECT 001-P-000802 "/>
    <x v="33"/>
    <s v="439021310001"/>
    <x v="2"/>
    <x v="31"/>
    <n v="310.83"/>
  </r>
  <r>
    <s v="Recursos Humans"/>
    <s v="Recursos Humans"/>
    <n v="43902"/>
    <s v="FEDER - COORDINACIÓ I SEGUIMENT DE LES OPERACIONS DEL PECT 001-P-000802 "/>
    <x v="35"/>
    <s v="439021310003"/>
    <x v="2"/>
    <x v="33"/>
    <n v="148.25"/>
  </r>
  <r>
    <s v="Recursos Humans"/>
    <s v="Recursos Humans"/>
    <n v="43902"/>
    <s v="FEDER - COORDINACIÓ I SEGUIMENT DE LES OPERACIONS DEL PECT 001-P-000802 "/>
    <x v="36"/>
    <s v="439021310004"/>
    <x v="2"/>
    <x v="34"/>
    <n v="123.42"/>
  </r>
  <r>
    <s v="Recursos Humans"/>
    <s v="Recursos Humans"/>
    <n v="43902"/>
    <s v="FEDER - COORDINACIÓ I SEGUIMENT DE LES OPERACIONS DEL PECT 001-P-000802 "/>
    <x v="41"/>
    <s v="439021600001"/>
    <x v="2"/>
    <x v="39"/>
    <n v="190.77"/>
  </r>
  <r>
    <s v="Recursos Humans"/>
    <s v="Recursos Humans"/>
    <n v="43903"/>
    <s v="FEDER - COORDINACIÓ I SEGUIMENT ECONÒMIC DEL PECT 001-P-000802 "/>
    <x v="33"/>
    <s v="439031310001"/>
    <x v="2"/>
    <x v="31"/>
    <n v="310.83"/>
  </r>
  <r>
    <s v="Recursos Humans"/>
    <s v="Recursos Humans"/>
    <n v="43903"/>
    <s v="FEDER - COORDINACIÓ I SEGUIMENT ECONÒMIC DEL PECT 001-P-000802 "/>
    <x v="35"/>
    <s v="439031310003"/>
    <x v="2"/>
    <x v="33"/>
    <n v="148.25"/>
  </r>
  <r>
    <s v="Recursos Humans"/>
    <s v="Recursos Humans"/>
    <n v="43903"/>
    <s v="FEDER - COORDINACIÓ I SEGUIMENT ECONÒMIC DEL PECT 001-P-000802 "/>
    <x v="36"/>
    <s v="439031310004"/>
    <x v="2"/>
    <x v="34"/>
    <n v="123.42"/>
  </r>
  <r>
    <s v="Recursos Humans"/>
    <s v="Recursos Humans"/>
    <n v="43903"/>
    <s v="FEDER - COORDINACIÓ I SEGUIMENT ECONÒMIC DEL PECT 001-P-000802 "/>
    <x v="41"/>
    <s v="439031600001"/>
    <x v="2"/>
    <x v="39"/>
    <n v="190.77"/>
  </r>
  <r>
    <s v="Recursos Humans"/>
    <s v="Recursos Humans"/>
    <n v="43904"/>
    <s v="FEDER - GESTIÓ ADMINISTRATIVA DEL PECT 001-P-000802 "/>
    <x v="33"/>
    <s v="439041310001"/>
    <x v="2"/>
    <x v="31"/>
    <n v="310.83"/>
  </r>
  <r>
    <s v="Recursos Humans"/>
    <s v="Recursos Humans"/>
    <n v="43904"/>
    <s v="FEDER - GESTIÓ ADMINISTRATIVA DEL PECT 001-P-000802 "/>
    <x v="35"/>
    <s v="439041310003"/>
    <x v="2"/>
    <x v="33"/>
    <n v="148.25"/>
  </r>
  <r>
    <s v="Recursos Humans"/>
    <s v="Recursos Humans"/>
    <n v="43904"/>
    <s v="FEDER - GESTIÓ ADMINISTRATIVA DEL PECT 001-P-000802 "/>
    <x v="36"/>
    <s v="439041310004"/>
    <x v="2"/>
    <x v="34"/>
    <n v="123.42"/>
  </r>
  <r>
    <s v="Recursos Humans"/>
    <s v="Recursos Humans"/>
    <n v="43904"/>
    <s v="FEDER - GESTIÓ ADMINISTRATIVA DEL PECT 001-P-000802 "/>
    <x v="41"/>
    <s v="439041600001"/>
    <x v="2"/>
    <x v="39"/>
    <n v="190.77"/>
  </r>
  <r>
    <s v="Promoció Econòmica"/>
    <s v="Promoció Econòmica"/>
    <n v="44110"/>
    <s v="Transport col·lectiu urbà de viatgers"/>
    <x v="63"/>
    <s v="441102211001"/>
    <x v="3"/>
    <x v="61"/>
    <n v="95"/>
  </r>
  <r>
    <s v="Promoció Econòmica"/>
    <s v="Promoció Econòmica"/>
    <n v="44110"/>
    <s v="Transport col·lectiu urbà de viatgers"/>
    <x v="338"/>
    <s v="441104670002"/>
    <x v="5"/>
    <x v="353"/>
    <n v="18000"/>
  </r>
  <r>
    <s v="Promoció Econòmica"/>
    <s v="Promoció Econòmica"/>
    <n v="44110"/>
    <s v="Transport col·lectiu urbà de viatgers"/>
    <x v="339"/>
    <s v="441104720001"/>
    <x v="5"/>
    <x v="354"/>
    <n v="93000"/>
  </r>
  <r>
    <s v="Serveis Municipals"/>
    <s v="Serveis Municipals"/>
    <n v="44200"/>
    <s v="Infraestructures del transport"/>
    <x v="47"/>
    <s v="442002120000"/>
    <x v="3"/>
    <x v="45"/>
    <n v="4000"/>
  </r>
  <r>
    <s v="Promoció Econòmica"/>
    <s v="Promoció Econòmica"/>
    <n v="44200"/>
    <s v="Infraestructures del transport"/>
    <x v="48"/>
    <s v="442002130001"/>
    <x v="3"/>
    <x v="46"/>
    <n v="500"/>
  </r>
  <r>
    <s v="Medi Ambient"/>
    <s v="Medi Ambient"/>
    <n v="44200"/>
    <s v="Infraestructures del transport"/>
    <x v="57"/>
    <s v="442002210001"/>
    <x v="3"/>
    <x v="55"/>
    <n v="15000"/>
  </r>
  <r>
    <s v="Medi Ambient"/>
    <s v="Medi Ambient"/>
    <n v="44200"/>
    <s v="Infraestructures del transport"/>
    <x v="58"/>
    <s v="442002210101"/>
    <x v="3"/>
    <x v="56"/>
    <n v="1000"/>
  </r>
  <r>
    <s v="Administració General Informàtica"/>
    <s v="Administració General Informàtica"/>
    <n v="44200"/>
    <s v="Infraestructures del transport"/>
    <x v="65"/>
    <s v="442002220001"/>
    <x v="3"/>
    <x v="63"/>
    <n v="300"/>
  </r>
  <r>
    <s v="Recursos Humans"/>
    <s v="Recursos Humans"/>
    <n v="45901"/>
    <s v="Aparcament Municipal"/>
    <x v="28"/>
    <s v="459011300001"/>
    <x v="2"/>
    <x v="26"/>
    <n v="9612.5499999999993"/>
  </r>
  <r>
    <s v="Recursos Humans"/>
    <s v="Recursos Humans"/>
    <n v="45901"/>
    <s v="Aparcament Municipal"/>
    <x v="29"/>
    <s v="459011300002"/>
    <x v="2"/>
    <x v="27"/>
    <n v="1748.04"/>
  </r>
  <r>
    <s v="Recursos Humans"/>
    <s v="Recursos Humans"/>
    <n v="45901"/>
    <s v="Aparcament Municipal"/>
    <x v="30"/>
    <s v="459011300101"/>
    <x v="2"/>
    <x v="28"/>
    <n v="800"/>
  </r>
  <r>
    <s v="Recursos Humans"/>
    <s v="Recursos Humans"/>
    <n v="45901"/>
    <s v="Aparcament Municipal"/>
    <x v="31"/>
    <s v="459011300201"/>
    <x v="2"/>
    <x v="29"/>
    <n v="5348.07"/>
  </r>
  <r>
    <s v="Recursos Humans"/>
    <s v="Recursos Humans"/>
    <n v="45901"/>
    <s v="Aparcament Municipal"/>
    <x v="32"/>
    <s v="459011300202"/>
    <x v="2"/>
    <x v="30"/>
    <n v="5723.9"/>
  </r>
  <r>
    <s v="Recursos Humans"/>
    <s v="Recursos Humans"/>
    <n v="45901"/>
    <s v="Aparcament Municipal"/>
    <x v="40"/>
    <s v="459011510002"/>
    <x v="2"/>
    <x v="38"/>
    <n v="200"/>
  </r>
  <r>
    <s v="Recursos Humans"/>
    <s v="Recursos Humans"/>
    <n v="45901"/>
    <s v="Aparcament Municipal"/>
    <x v="41"/>
    <s v="459011600001"/>
    <x v="2"/>
    <x v="39"/>
    <n v="7078.69"/>
  </r>
  <r>
    <s v="Administració General Informàtica"/>
    <s v="Administració General Informàtica"/>
    <n v="45901"/>
    <s v="Aparcament Municipal"/>
    <x v="44"/>
    <s v="459012060001"/>
    <x v="3"/>
    <x v="42"/>
    <n v="50"/>
  </r>
  <r>
    <s v="Serveis Municipals"/>
    <s v="Serveis Municipals"/>
    <n v="45901"/>
    <s v="Aparcament Municipal"/>
    <x v="47"/>
    <s v="459012120000"/>
    <x v="3"/>
    <x v="45"/>
    <n v="2000"/>
  </r>
  <r>
    <s v="Promoció Econòmica"/>
    <s v="Promoció Econòmica"/>
    <n v="45901"/>
    <s v="Aparcament Municipal"/>
    <x v="48"/>
    <s v="459012130001"/>
    <x v="3"/>
    <x v="46"/>
    <n v="4500"/>
  </r>
  <r>
    <s v="Administració General Informàtica"/>
    <s v="Administració General Informàtica"/>
    <n v="45901"/>
    <s v="Aparcament Municipal"/>
    <x v="51"/>
    <s v="459012160001"/>
    <x v="3"/>
    <x v="49"/>
    <n v="7000"/>
  </r>
  <r>
    <s v="Administració General Informàtica"/>
    <s v="Administració General Informàtica"/>
    <n v="45901"/>
    <s v="Aparcament Municipal"/>
    <x v="52"/>
    <s v="459012160002"/>
    <x v="3"/>
    <x v="50"/>
    <n v="50"/>
  </r>
  <r>
    <s v="Promoció Econòmica"/>
    <s v="Promoció Econòmica"/>
    <n v="45901"/>
    <s v="Aparcament Municipal"/>
    <x v="55"/>
    <s v="459012200001"/>
    <x v="3"/>
    <x v="53"/>
    <n v="200"/>
  </r>
  <r>
    <s v="Administració General Informàtica"/>
    <s v="Administració General Informàtica"/>
    <n v="45901"/>
    <s v="Aparcament Municipal"/>
    <x v="56"/>
    <s v="459012200010"/>
    <x v="3"/>
    <x v="54"/>
    <n v="50"/>
  </r>
  <r>
    <s v="Medi Ambient"/>
    <s v="Medi Ambient"/>
    <n v="45901"/>
    <s v="Aparcament Municipal"/>
    <x v="57"/>
    <s v="459012210001"/>
    <x v="3"/>
    <x v="55"/>
    <n v="4000"/>
  </r>
  <r>
    <s v="Medi Ambient"/>
    <s v="Medi Ambient"/>
    <n v="45901"/>
    <s v="Aparcament Municipal"/>
    <x v="58"/>
    <s v="459012210101"/>
    <x v="3"/>
    <x v="56"/>
    <n v="300"/>
  </r>
  <r>
    <s v="Administració General Informàtica"/>
    <s v="Administració General Informàtica"/>
    <n v="45901"/>
    <s v="Aparcament Municipal"/>
    <x v="65"/>
    <s v="459012220001"/>
    <x v="3"/>
    <x v="63"/>
    <n v="1000"/>
  </r>
  <r>
    <s v="Promoció Econòmica"/>
    <s v="Promoció Econòmica"/>
    <n v="45901"/>
    <s v="Aparcament Municipal"/>
    <x v="152"/>
    <s v="459012260201"/>
    <x v="3"/>
    <x v="156"/>
    <n v="100"/>
  </r>
  <r>
    <s v="Administració General Informàtica"/>
    <s v="Administració General Informàtica"/>
    <n v="45901"/>
    <s v="Aparcament Municipal"/>
    <x v="54"/>
    <s v="459016360000"/>
    <x v="4"/>
    <x v="52"/>
    <n v="26000"/>
  </r>
  <r>
    <s v="Recursos Humans"/>
    <s v="Recursos Humans"/>
    <n v="49100"/>
    <s v="Ràdio i TV Local"/>
    <x v="28"/>
    <s v="491001300001"/>
    <x v="2"/>
    <x v="26"/>
    <n v="39807.839999999997"/>
  </r>
  <r>
    <s v="Recursos Humans"/>
    <s v="Recursos Humans"/>
    <n v="49100"/>
    <s v="Ràdio i TV Local"/>
    <x v="29"/>
    <s v="491001300002"/>
    <x v="2"/>
    <x v="27"/>
    <n v="5350.34"/>
  </r>
  <r>
    <s v="Recursos Humans"/>
    <s v="Recursos Humans"/>
    <n v="49100"/>
    <s v="Ràdio i TV Local"/>
    <x v="30"/>
    <s v="491001300101"/>
    <x v="2"/>
    <x v="28"/>
    <n v="625"/>
  </r>
  <r>
    <s v="Recursos Humans"/>
    <s v="Recursos Humans"/>
    <n v="49100"/>
    <s v="Ràdio i TV Local"/>
    <x v="31"/>
    <s v="491001300201"/>
    <x v="2"/>
    <x v="29"/>
    <n v="22213.1"/>
  </r>
  <r>
    <s v="Recursos Humans"/>
    <s v="Recursos Humans"/>
    <n v="49100"/>
    <s v="Ràdio i TV Local"/>
    <x v="32"/>
    <s v="491001300202"/>
    <x v="2"/>
    <x v="30"/>
    <n v="24133.38"/>
  </r>
  <r>
    <s v="Recursos Humans"/>
    <s v="Recursos Humans"/>
    <n v="49100"/>
    <s v="Ràdio i TV Local"/>
    <x v="33"/>
    <s v="491001310001"/>
    <x v="2"/>
    <x v="31"/>
    <n v="11422.79"/>
  </r>
  <r>
    <s v="Recursos Humans"/>
    <s v="Recursos Humans"/>
    <n v="49100"/>
    <s v="Ràdio i TV Local"/>
    <x v="34"/>
    <s v="491001310002"/>
    <x v="2"/>
    <x v="32"/>
    <n v="836.22"/>
  </r>
  <r>
    <s v="Recursos Humans"/>
    <s v="Recursos Humans"/>
    <n v="49100"/>
    <s v="Ràdio i TV Local"/>
    <x v="35"/>
    <s v="491001310003"/>
    <x v="2"/>
    <x v="33"/>
    <n v="6389.6"/>
  </r>
  <r>
    <s v="Recursos Humans"/>
    <s v="Recursos Humans"/>
    <n v="49100"/>
    <s v="Ràdio i TV Local"/>
    <x v="36"/>
    <s v="491001310004"/>
    <x v="2"/>
    <x v="34"/>
    <n v="5123.4399999999996"/>
  </r>
  <r>
    <s v="Recursos Humans"/>
    <s v="Recursos Humans"/>
    <n v="49100"/>
    <s v="Ràdio i TV Local"/>
    <x v="40"/>
    <s v="491001510002"/>
    <x v="2"/>
    <x v="38"/>
    <n v="350"/>
  </r>
  <r>
    <s v="Recursos Humans"/>
    <s v="Recursos Humans"/>
    <n v="49100"/>
    <s v="Ràdio i TV Local"/>
    <x v="41"/>
    <s v="491001600001"/>
    <x v="2"/>
    <x v="39"/>
    <n v="36376.68"/>
  </r>
  <r>
    <s v="Administració General Informàtica"/>
    <s v="Administració General Informàtica"/>
    <n v="49100"/>
    <s v="Ràdio i TV Local"/>
    <x v="44"/>
    <s v="491002060001"/>
    <x v="3"/>
    <x v="42"/>
    <n v="290.39999999999998"/>
  </r>
  <r>
    <s v="Radio"/>
    <s v="Radio"/>
    <n v="49100"/>
    <s v="Ràdio i TV Local"/>
    <x v="232"/>
    <s v="491002090002"/>
    <x v="3"/>
    <x v="236"/>
    <n v="9400"/>
  </r>
  <r>
    <s v="Serveis Municipals"/>
    <s v="Serveis Municipals"/>
    <n v="49100"/>
    <s v="Ràdio i TV Local"/>
    <x v="47"/>
    <s v="491002120000"/>
    <x v="3"/>
    <x v="45"/>
    <n v="900"/>
  </r>
  <r>
    <s v="Radio"/>
    <s v="Radio"/>
    <n v="49100"/>
    <s v="Ràdio i TV Local"/>
    <x v="48"/>
    <s v="491002130001"/>
    <x v="3"/>
    <x v="46"/>
    <n v="700"/>
  </r>
  <r>
    <s v="Radio"/>
    <s v="Radio"/>
    <n v="49100"/>
    <s v="Ràdio i TV Local"/>
    <x v="49"/>
    <s v="491002140001"/>
    <x v="3"/>
    <x v="47"/>
    <n v="500"/>
  </r>
  <r>
    <s v="Administració General Informàtica"/>
    <s v="Administració General Informàtica"/>
    <n v="49100"/>
    <s v="Ràdio i TV Local"/>
    <x v="54"/>
    <s v="491006360000"/>
    <x v="4"/>
    <x v="52"/>
    <n v="0"/>
  </r>
  <r>
    <s v="Administració General Informàtica"/>
    <s v="Administració General Informàtica"/>
    <n v="49100"/>
    <s v="Ràdio i TV Local"/>
    <x v="51"/>
    <s v="491002160001"/>
    <x v="3"/>
    <x v="49"/>
    <n v="200"/>
  </r>
  <r>
    <s v="Administració General Informàtica"/>
    <s v="Administració General Informàtica"/>
    <n v="49100"/>
    <s v="Ràdio i TV Local"/>
    <x v="52"/>
    <s v="491002160002"/>
    <x v="3"/>
    <x v="50"/>
    <n v="600"/>
  </r>
  <r>
    <s v="Radio"/>
    <s v="Radio"/>
    <n v="49100"/>
    <s v="Ràdio i TV Local"/>
    <x v="55"/>
    <s v="491002200001"/>
    <x v="3"/>
    <x v="53"/>
    <n v="500"/>
  </r>
  <r>
    <s v="Administració General Informàtica"/>
    <s v="Administració General Informàtica"/>
    <n v="49100"/>
    <s v="Ràdio i TV Local"/>
    <x v="56"/>
    <s v="491002200010"/>
    <x v="3"/>
    <x v="54"/>
    <n v="538.46"/>
  </r>
  <r>
    <s v="Radio"/>
    <s v="Radio"/>
    <n v="49100"/>
    <s v="Ràdio i TV Local"/>
    <x v="233"/>
    <s v="491002200101"/>
    <x v="3"/>
    <x v="237"/>
    <n v="1200"/>
  </r>
  <r>
    <s v="Medi Ambient"/>
    <s v="Medi Ambient"/>
    <n v="49100"/>
    <s v="Ràdio i TV Local"/>
    <x v="57"/>
    <s v="491002210001"/>
    <x v="3"/>
    <x v="55"/>
    <n v="4500"/>
  </r>
  <r>
    <s v="Medi Ambient"/>
    <s v="Medi Ambient"/>
    <n v="49100"/>
    <s v="Ràdio i TV Local"/>
    <x v="58"/>
    <s v="491002210101"/>
    <x v="3"/>
    <x v="56"/>
    <n v="100"/>
  </r>
  <r>
    <s v="Radio"/>
    <s v="Radio"/>
    <n v="49100"/>
    <s v="Ràdio i TV Local"/>
    <x v="59"/>
    <s v="491002210301"/>
    <x v="3"/>
    <x v="57"/>
    <n v="1400"/>
  </r>
  <r>
    <s v="Radio"/>
    <s v="Radio"/>
    <n v="49100"/>
    <s v="Ràdio i TV Local"/>
    <x v="80"/>
    <s v="491002219905"/>
    <x v="3"/>
    <x v="78"/>
    <n v="300"/>
  </r>
  <r>
    <s v="Administració General Informàtica"/>
    <s v="Administració General Informàtica"/>
    <n v="49100"/>
    <s v="Ràdio i TV Local"/>
    <x v="65"/>
    <s v="491002220001"/>
    <x v="3"/>
    <x v="63"/>
    <n v="2500"/>
  </r>
  <r>
    <s v="Radio"/>
    <s v="Radio"/>
    <n v="49100"/>
    <s v="Ràdio i TV Local"/>
    <x v="174"/>
    <s v="491002220101"/>
    <x v="3"/>
    <x v="177"/>
    <n v="100"/>
  </r>
  <r>
    <s v="Radio"/>
    <s v="Administració General Informàtica"/>
    <n v="49100"/>
    <s v="Ràdio i TV Local"/>
    <x v="175"/>
    <s v="491002220301"/>
    <x v="3"/>
    <x v="178"/>
    <n v="2250"/>
  </r>
  <r>
    <s v="Radio"/>
    <s v="Radio"/>
    <n v="49100"/>
    <s v="Ràdio i TV Local"/>
    <x v="66"/>
    <s v="491002240001"/>
    <x v="3"/>
    <x v="64"/>
    <n v="400"/>
  </r>
  <r>
    <s v="Radio"/>
    <s v="Radio"/>
    <n v="49100"/>
    <s v="Ràdio i TV Local"/>
    <x v="81"/>
    <s v="491002250000"/>
    <x v="3"/>
    <x v="79"/>
    <n v="1300"/>
  </r>
  <r>
    <s v="Promoció Econòmica"/>
    <s v="Promoció Econòmica"/>
    <n v="43000"/>
    <s v="Adm. Gnal. de comerç, turisme i pimes"/>
    <x v="340"/>
    <s v="430004800194"/>
    <x v="5"/>
    <x v="355"/>
    <n v="0"/>
  </r>
  <r>
    <s v="Museu_Tàrrega"/>
    <s v="Museu_Tàrrega"/>
    <n v="33600"/>
    <s v="Arqueologia i Patrimoni"/>
    <x v="341"/>
    <s v="336007610025"/>
    <x v="6"/>
    <x v="356"/>
    <n v="0"/>
  </r>
  <r>
    <s v="Museu_Tàrrega"/>
    <s v="Museu_Tàrrega"/>
    <n v="33600"/>
    <s v="Arqueologia i Patrimoni"/>
    <x v="342"/>
    <s v="336007610026"/>
    <x v="6"/>
    <x v="357"/>
    <n v="0"/>
  </r>
  <r>
    <s v="Radio"/>
    <s v="Radio"/>
    <n v="49100"/>
    <s v="Ràdio i TV Local"/>
    <x v="67"/>
    <s v="491002260101"/>
    <x v="3"/>
    <x v="65"/>
    <n v="1000"/>
  </r>
  <r>
    <s v="Radio"/>
    <s v="Radio"/>
    <n v="49100"/>
    <s v="Ràdio i TV Local"/>
    <x v="152"/>
    <s v="491002260201"/>
    <x v="3"/>
    <x v="156"/>
    <n v="100"/>
  </r>
  <r>
    <s v="Radio"/>
    <s v="Radio"/>
    <n v="49100"/>
    <s v="Ràdio i TV Local"/>
    <x v="84"/>
    <s v="491002270600"/>
    <x v="3"/>
    <x v="82"/>
    <n v="3500"/>
  </r>
  <r>
    <s v="Radio"/>
    <s v="Administració General Informàtica"/>
    <n v="49100"/>
    <s v="Ràdio i TV Local"/>
    <x v="69"/>
    <s v="491002279900"/>
    <x v="3"/>
    <x v="67"/>
    <n v="3000"/>
  </r>
  <r>
    <s v="Radio"/>
    <s v="Radio"/>
    <n v="49100"/>
    <s v="Ràdio i TV Local"/>
    <x v="73"/>
    <s v="491002302000"/>
    <x v="3"/>
    <x v="71"/>
    <n v="50"/>
  </r>
  <r>
    <s v="Radio"/>
    <s v="Radio"/>
    <n v="49100"/>
    <s v="Ràdio i TV Local"/>
    <x v="74"/>
    <s v="491002312000"/>
    <x v="3"/>
    <x v="72"/>
    <n v="200"/>
  </r>
  <r>
    <s v="Administració General Informàtica"/>
    <s v="Administració General Informàtica"/>
    <n v="49101"/>
    <s v="Wifi 4EU"/>
    <x v="343"/>
    <s v="491012279954"/>
    <x v="3"/>
    <x v="358"/>
    <n v="4835.97"/>
  </r>
  <r>
    <s v="Recursos Humans"/>
    <s v="Recursos Humans"/>
    <n v="91200"/>
    <s v="Òrgans de govern"/>
    <x v="344"/>
    <s v="912001000101"/>
    <x v="2"/>
    <x v="359"/>
    <n v="218945.36"/>
  </r>
  <r>
    <s v="Recursos Humans"/>
    <s v="Recursos Humans"/>
    <n v="91200"/>
    <s v="Òrgans de govern"/>
    <x v="41"/>
    <s v="912001600001"/>
    <x v="2"/>
    <x v="39"/>
    <n v="71266.36"/>
  </r>
  <r>
    <s v="Administració General Informàtica"/>
    <s v="Administració General Informàtica"/>
    <n v="91200"/>
    <s v="Òrgans de govern"/>
    <x v="65"/>
    <s v="912002220001"/>
    <x v="3"/>
    <x v="63"/>
    <n v="300"/>
  </r>
  <r>
    <s v="Alcaldia"/>
    <s v="Alcaldia"/>
    <n v="91200"/>
    <s v="Òrgans de govern"/>
    <x v="67"/>
    <s v="912002260101"/>
    <x v="3"/>
    <x v="65"/>
    <n v="1500"/>
  </r>
  <r>
    <s v="Alcaldia"/>
    <s v="Unitat de compres"/>
    <n v="91200"/>
    <s v="Òrgans de govern"/>
    <x v="345"/>
    <s v="912002260102"/>
    <x v="3"/>
    <x v="360"/>
    <n v="363"/>
  </r>
  <r>
    <s v="Alcaldia"/>
    <s v="Alcaldia"/>
    <n v="91200"/>
    <s v="Òrgans de govern"/>
    <x v="98"/>
    <s v="912002269900"/>
    <x v="3"/>
    <x v="95"/>
    <n v="1500"/>
  </r>
  <r>
    <s v="Alcaldia"/>
    <s v="Alcaldia"/>
    <n v="91200"/>
    <s v="Òrgans de govern"/>
    <x v="346"/>
    <s v="912002269915"/>
    <x v="3"/>
    <x v="361"/>
    <n v="14750"/>
  </r>
  <r>
    <s v="Alcaldia"/>
    <s v="Recursos Humans"/>
    <n v="91200"/>
    <s v="Òrgans de govern"/>
    <x v="347"/>
    <s v="912002300001"/>
    <x v="3"/>
    <x v="362"/>
    <n v="400"/>
  </r>
  <r>
    <s v="Alcaldia"/>
    <s v="Recursos Humans"/>
    <n v="91200"/>
    <s v="Òrgans de govern"/>
    <x v="348"/>
    <s v="912002300002"/>
    <x v="3"/>
    <x v="363"/>
    <n v="36500"/>
  </r>
  <r>
    <s v="Alcaldia"/>
    <s v="Recursos Humans"/>
    <n v="91200"/>
    <s v="Òrgans de govern"/>
    <x v="349"/>
    <s v="912002310000"/>
    <x v="3"/>
    <x v="364"/>
    <n v="600"/>
  </r>
  <r>
    <s v="Alcaldia"/>
    <s v="Recursos Humans"/>
    <n v="91200"/>
    <s v="Òrgans de govern"/>
    <x v="350"/>
    <s v="912002330001"/>
    <x v="3"/>
    <x v="365"/>
    <n v="17100"/>
  </r>
  <r>
    <s v="Acció Social"/>
    <s v="Acció Social"/>
    <n v="91200"/>
    <s v="Òrgans de govern"/>
    <x v="351"/>
    <s v="912004800012"/>
    <x v="5"/>
    <x v="366"/>
    <n v="4000"/>
  </r>
  <r>
    <s v="Acció Social"/>
    <s v="Acció Social"/>
    <n v="91200"/>
    <s v="Òrgans de govern"/>
    <x v="352"/>
    <s v="912004800061"/>
    <x v="5"/>
    <x v="367"/>
    <n v="1600"/>
  </r>
  <r>
    <s v="Acció Social"/>
    <s v="Acció Social"/>
    <n v="91200"/>
    <s v="Òrgans de govern"/>
    <x v="353"/>
    <s v="912004800078"/>
    <x v="5"/>
    <x v="368"/>
    <n v="7500"/>
  </r>
  <r>
    <s v="Alcaldia"/>
    <s v="Alcaldia"/>
    <n v="91200"/>
    <s v="Òrgans de govern"/>
    <x v="354"/>
    <s v="912004800079"/>
    <x v="5"/>
    <x v="369"/>
    <n v="12700"/>
  </r>
  <r>
    <s v="Acció Social"/>
    <s v="Acció Social"/>
    <n v="91200"/>
    <s v="Òrgans de govern"/>
    <x v="355"/>
    <s v="912004800157"/>
    <x v="5"/>
    <x v="370"/>
    <n v="1500"/>
  </r>
  <r>
    <s v="Recursos Humans"/>
    <s v="Recursos Humans"/>
    <n v="92000"/>
    <s v="Administració general"/>
    <x v="79"/>
    <s v="920001200001"/>
    <x v="2"/>
    <x v="77"/>
    <n v="50886.78"/>
  </r>
  <r>
    <s v="Recursos Humans"/>
    <s v="Recursos Humans"/>
    <n v="92000"/>
    <s v="Administració general"/>
    <x v="23"/>
    <s v="920001200301"/>
    <x v="2"/>
    <x v="21"/>
    <n v="22845.58"/>
  </r>
  <r>
    <s v="Recursos Humans"/>
    <s v="Recursos Humans"/>
    <n v="92000"/>
    <s v="Administració general"/>
    <x v="25"/>
    <s v="920001200601"/>
    <x v="2"/>
    <x v="23"/>
    <n v="22331.22"/>
  </r>
  <r>
    <s v="Recursos Humans"/>
    <s v="Recursos Humans"/>
    <n v="92000"/>
    <s v="Administració general"/>
    <x v="26"/>
    <s v="920001210001"/>
    <x v="2"/>
    <x v="24"/>
    <n v="51783.199999999997"/>
  </r>
  <r>
    <s v="Recursos Humans"/>
    <s v="Recursos Humans"/>
    <n v="92000"/>
    <s v="Administració general"/>
    <x v="27"/>
    <s v="920001210101"/>
    <x v="2"/>
    <x v="25"/>
    <n v="75752.740000000005"/>
  </r>
  <r>
    <s v="Recursos Humans"/>
    <s v="Recursos Humans"/>
    <n v="92000"/>
    <s v="Administració general"/>
    <x v="28"/>
    <s v="920001300001"/>
    <x v="2"/>
    <x v="26"/>
    <n v="177527.52"/>
  </r>
  <r>
    <s v="Recursos Humans"/>
    <s v="Recursos Humans"/>
    <n v="92000"/>
    <s v="Administració general"/>
    <x v="29"/>
    <s v="920001300002"/>
    <x v="2"/>
    <x v="27"/>
    <n v="45888.72"/>
  </r>
  <r>
    <s v="Recursos Humans"/>
    <s v="Recursos Humans"/>
    <n v="92000"/>
    <s v="Administració general"/>
    <x v="31"/>
    <s v="920001300201"/>
    <x v="2"/>
    <x v="29"/>
    <n v="104937.84"/>
  </r>
  <r>
    <s v="Recursos Humans"/>
    <s v="Recursos Humans"/>
    <n v="92000"/>
    <s v="Administració general"/>
    <x v="32"/>
    <s v="920001300202"/>
    <x v="2"/>
    <x v="30"/>
    <n v="104006.7"/>
  </r>
  <r>
    <s v="Recursos Humans"/>
    <s v="Recursos Humans"/>
    <n v="92000"/>
    <s v="Administració general"/>
    <x v="33"/>
    <s v="920001310001"/>
    <x v="2"/>
    <x v="31"/>
    <n v="26337.81"/>
  </r>
  <r>
    <s v="Recursos Humans"/>
    <s v="Recursos Humans"/>
    <n v="92000"/>
    <s v="Administració general"/>
    <x v="35"/>
    <s v="920001310003"/>
    <x v="2"/>
    <x v="33"/>
    <n v="13505.8"/>
  </r>
  <r>
    <s v="Recursos Humans"/>
    <s v="Recursos Humans"/>
    <n v="92000"/>
    <s v="Administració general"/>
    <x v="36"/>
    <s v="920001310004"/>
    <x v="2"/>
    <x v="34"/>
    <n v="13769.42"/>
  </r>
  <r>
    <s v="Recursos Humans"/>
    <s v="Recursos Humans"/>
    <n v="92000"/>
    <s v="Administració general"/>
    <x v="37"/>
    <s v="920001500001"/>
    <x v="2"/>
    <x v="35"/>
    <n v="14705.6"/>
  </r>
  <r>
    <s v="Recursos Humans"/>
    <s v="Recursos Humans"/>
    <n v="92000"/>
    <s v="Administració general"/>
    <x v="38"/>
    <s v="920001500002"/>
    <x v="2"/>
    <x v="36"/>
    <n v="1303.56"/>
  </r>
  <r>
    <s v="Recursos Humans"/>
    <s v="Recursos Humans"/>
    <n v="92000"/>
    <s v="Administració general"/>
    <x v="113"/>
    <s v="920001500003"/>
    <x v="2"/>
    <x v="113"/>
    <n v="45000"/>
  </r>
  <r>
    <s v="Recursos Humans"/>
    <s v="Recursos Humans"/>
    <n v="92000"/>
    <s v="Administració general"/>
    <x v="41"/>
    <s v="920001600001"/>
    <x v="2"/>
    <x v="39"/>
    <n v="205557.88"/>
  </r>
  <r>
    <s v="Recursos Humans"/>
    <s v="Recursos Humans"/>
    <n v="92000"/>
    <s v="Administració general"/>
    <x v="42"/>
    <s v="920001620001"/>
    <x v="2"/>
    <x v="40"/>
    <n v="2000"/>
  </r>
  <r>
    <s v="Recursos Humans"/>
    <s v="Recursos Humans"/>
    <n v="92000"/>
    <s v="Administració general"/>
    <x v="356"/>
    <s v="920001620401"/>
    <x v="2"/>
    <x v="371"/>
    <n v="34500"/>
  </r>
  <r>
    <s v="Administració General Informàtica"/>
    <s v="Administració General Informàtica"/>
    <n v="92000"/>
    <s v="Administració general"/>
    <x v="44"/>
    <s v="920002060001"/>
    <x v="3"/>
    <x v="42"/>
    <n v="4071.99"/>
  </r>
  <r>
    <s v="Serveis Municipals"/>
    <s v="Serveis Municipals"/>
    <n v="92000"/>
    <s v="Administració general"/>
    <x v="47"/>
    <s v="920002120000"/>
    <x v="3"/>
    <x v="45"/>
    <n v="10000"/>
  </r>
  <r>
    <s v="Administració General Secretaria"/>
    <s v="Serveis Municipals"/>
    <n v="92000"/>
    <s v="Administració general"/>
    <x v="48"/>
    <s v="920002130001"/>
    <x v="3"/>
    <x v="46"/>
    <n v="5000"/>
  </r>
  <r>
    <s v="Administració General Informàtica"/>
    <s v="Administració General Informàtica"/>
    <n v="92000"/>
    <s v="Administració general"/>
    <x v="51"/>
    <s v="920002160001"/>
    <x v="3"/>
    <x v="49"/>
    <n v="17900"/>
  </r>
  <r>
    <s v="Administració General Informàtica"/>
    <s v="Administració General Informàtica"/>
    <n v="92000"/>
    <s v="Administració general"/>
    <x v="52"/>
    <s v="920002160002"/>
    <x v="3"/>
    <x v="50"/>
    <n v="2500"/>
  </r>
  <r>
    <s v="Administració General Secretaria"/>
    <s v="Administració General Secretaria"/>
    <n v="92000"/>
    <s v="Administració general"/>
    <x v="84"/>
    <s v="920002270600"/>
    <x v="3"/>
    <x v="82"/>
    <n v="0"/>
  </r>
  <r>
    <s v="Administració General Secretaria"/>
    <s v="Consergeria"/>
    <n v="92000"/>
    <s v="Administració general"/>
    <x v="55"/>
    <s v="920002200001"/>
    <x v="3"/>
    <x v="53"/>
    <n v="6000"/>
  </r>
  <r>
    <s v="Administració General Informàtica"/>
    <s v="Administració General Informàtica"/>
    <n v="92000"/>
    <s v="Administració general"/>
    <x v="56"/>
    <s v="920002200010"/>
    <x v="3"/>
    <x v="54"/>
    <n v="6356.05"/>
  </r>
  <r>
    <s v="Administració General Secretaria"/>
    <s v="Comunicació"/>
    <n v="92000"/>
    <s v="Administració general"/>
    <x v="233"/>
    <s v="920002200101"/>
    <x v="3"/>
    <x v="237"/>
    <n v="2500"/>
  </r>
  <r>
    <s v="Medi Ambient"/>
    <s v="Medi Ambient"/>
    <n v="92000"/>
    <s v="Administració general"/>
    <x v="57"/>
    <s v="920002210001"/>
    <x v="3"/>
    <x v="55"/>
    <n v="18000"/>
  </r>
  <r>
    <s v="Administració General Secretaria"/>
    <s v="Administració General Secretaria"/>
    <n v="92000"/>
    <s v="Administració general"/>
    <x v="357"/>
    <s v="920002279950"/>
    <x v="3"/>
    <x v="372"/>
    <n v="0"/>
  </r>
  <r>
    <s v="Medi Ambient"/>
    <s v="Medi Ambient"/>
    <n v="92000"/>
    <s v="Administració general"/>
    <x v="58"/>
    <s v="920002210101"/>
    <x v="3"/>
    <x v="56"/>
    <n v="500"/>
  </r>
  <r>
    <s v="Medi Ambient"/>
    <s v="Medi Ambient"/>
    <n v="92000"/>
    <s v="Administració general"/>
    <x v="128"/>
    <s v="920002210201"/>
    <x v="3"/>
    <x v="129"/>
    <n v="13500"/>
  </r>
  <r>
    <s v="Administració General Secretaria"/>
    <s v="Consergeria"/>
    <n v="92000"/>
    <s v="Administració general"/>
    <x v="62"/>
    <s v="920002210501"/>
    <x v="3"/>
    <x v="60"/>
    <n v="1300"/>
  </r>
  <r>
    <s v="Administració General Secretaria"/>
    <s v="Consergeria"/>
    <n v="92000"/>
    <s v="Administració general"/>
    <x v="63"/>
    <s v="920002211001"/>
    <x v="3"/>
    <x v="61"/>
    <n v="1000"/>
  </r>
  <r>
    <s v="Administració General Informàtica"/>
    <s v="Administració General Informàtica"/>
    <n v="92000"/>
    <s v="Administració general"/>
    <x v="65"/>
    <s v="920002220001"/>
    <x v="3"/>
    <x v="63"/>
    <n v="10000"/>
  </r>
  <r>
    <s v="Administració General Secretaria"/>
    <s v="Consergeria"/>
    <n v="92000"/>
    <s v="Administració general"/>
    <x v="174"/>
    <s v="920002220101"/>
    <x v="3"/>
    <x v="177"/>
    <n v="22198.9"/>
  </r>
  <r>
    <s v="Administració General Informàtica"/>
    <s v="Administració General Informàtica"/>
    <n v="92000"/>
    <s v="Administració general"/>
    <x v="175"/>
    <s v="920002220301"/>
    <x v="3"/>
    <x v="178"/>
    <n v="5000"/>
  </r>
  <r>
    <s v="Administració General Secretaria"/>
    <s v="Consergeria"/>
    <n v="92000"/>
    <s v="Administració general"/>
    <x v="215"/>
    <s v="920002230001"/>
    <x v="3"/>
    <x v="218"/>
    <n v="100"/>
  </r>
  <r>
    <s v="Administració General Secretaria"/>
    <s v="Unitat de compres"/>
    <n v="92000"/>
    <s v="Administració general"/>
    <x v="66"/>
    <s v="920002240001"/>
    <x v="3"/>
    <x v="64"/>
    <n v="33000"/>
  </r>
  <r>
    <s v="Administració General Secretaria"/>
    <s v="Unitat de compres"/>
    <n v="92000"/>
    <s v="Administració general"/>
    <x v="358"/>
    <s v="920002240002"/>
    <x v="3"/>
    <x v="373"/>
    <n v="5000"/>
  </r>
  <r>
    <s v="Administració General Secretaria"/>
    <s v="Unitat de compres"/>
    <n v="92000"/>
    <s v="Administració general"/>
    <x v="359"/>
    <s v="920002240003"/>
    <x v="3"/>
    <x v="374"/>
    <n v="30000"/>
  </r>
  <r>
    <s v="Unitat de compres"/>
    <s v="Unitat de compres"/>
    <n v="92000"/>
    <s v="Administració general"/>
    <x v="345"/>
    <s v="920002260102"/>
    <x v="3"/>
    <x v="360"/>
    <n v="13000"/>
  </r>
  <r>
    <s v="Comunicació"/>
    <s v="Comunicació"/>
    <n v="92000"/>
    <s v="Administració general"/>
    <x v="152"/>
    <s v="920002260201"/>
    <x v="3"/>
    <x v="156"/>
    <n v="42000"/>
  </r>
  <r>
    <s v="Administració General Secretaria"/>
    <s v="Administració General Secretaria"/>
    <n v="92000"/>
    <s v="Administració general"/>
    <x v="82"/>
    <s v="920002260300"/>
    <x v="3"/>
    <x v="80"/>
    <n v="1000"/>
  </r>
  <r>
    <s v="Administració General Secretaria"/>
    <s v="Administració General Secretaria"/>
    <n v="92000"/>
    <s v="Administració general"/>
    <x v="360"/>
    <s v="920002260301"/>
    <x v="3"/>
    <x v="375"/>
    <n v="400"/>
  </r>
  <r>
    <s v="Administració General Secretaria"/>
    <s v="Administració General Secretaria"/>
    <n v="92000"/>
    <s v="Administració general"/>
    <x v="361"/>
    <s v="920002260401"/>
    <x v="3"/>
    <x v="376"/>
    <n v="25000"/>
  </r>
  <r>
    <s v="Administració General Secretaria"/>
    <s v="Consergeria"/>
    <n v="92000"/>
    <s v="Administració general"/>
    <x v="98"/>
    <s v="920002269900"/>
    <x v="3"/>
    <x v="95"/>
    <n v="2000"/>
  </r>
  <r>
    <s v="Administració General Secretaria"/>
    <s v="Administració General Secretaria"/>
    <n v="92000"/>
    <s v="Administració general"/>
    <x v="362"/>
    <s v="920002270501"/>
    <x v="3"/>
    <x v="377"/>
    <n v="2500"/>
  </r>
  <r>
    <s v="Recursos Humans"/>
    <s v="Recursos Humans"/>
    <n v="92000"/>
    <s v="Administració general"/>
    <x v="363"/>
    <s v="920002270601"/>
    <x v="3"/>
    <x v="378"/>
    <n v="24700"/>
  </r>
  <r>
    <s v="Administració General Secretaria"/>
    <s v="Consergeria"/>
    <n v="92000"/>
    <s v="Administració general"/>
    <x v="69"/>
    <s v="920002279900"/>
    <x v="3"/>
    <x v="67"/>
    <n v="4000"/>
  </r>
  <r>
    <s v="Recursos Humans"/>
    <s v="Recursos Humans"/>
    <n v="92000"/>
    <s v="Administració general"/>
    <x v="364"/>
    <s v="920002279939"/>
    <x v="3"/>
    <x v="379"/>
    <n v="5500"/>
  </r>
  <r>
    <s v="Administració General Informàtica"/>
    <s v="Administració General Informàtica"/>
    <n v="92000"/>
    <s v="Administració general"/>
    <x v="71"/>
    <s v="920002279940"/>
    <x v="3"/>
    <x v="69"/>
    <n v="84989.77"/>
  </r>
  <r>
    <s v="Comunicació"/>
    <s v="Comunicació"/>
    <n v="92000"/>
    <s v="Administració general"/>
    <x v="365"/>
    <s v="920002279941"/>
    <x v="3"/>
    <x v="380"/>
    <n v="8900"/>
  </r>
  <r>
    <s v="Administració General Informàtica"/>
    <s v="Administració General Informàtica"/>
    <n v="92000"/>
    <s v="Administració general"/>
    <x v="366"/>
    <s v="920002279955"/>
    <x v="3"/>
    <x v="381"/>
    <n v="24500"/>
  </r>
  <r>
    <s v="Administració General Secretaria"/>
    <s v="Administració General Secretaria"/>
    <n v="92000"/>
    <s v="Administració general"/>
    <x v="367"/>
    <s v="920002279962"/>
    <x v="3"/>
    <x v="382"/>
    <n v="6100"/>
  </r>
  <r>
    <s v="Administració General Secretaria"/>
    <s v="Administració General Secretaria"/>
    <n v="92000"/>
    <s v="Administració general"/>
    <x v="368"/>
    <s v="920002279964"/>
    <x v="3"/>
    <x v="383"/>
    <n v="25041.61"/>
  </r>
  <r>
    <s v="Administració General Secretaria"/>
    <s v="Recursos Humans"/>
    <n v="92000"/>
    <s v="Administració general"/>
    <x v="73"/>
    <s v="920002302000"/>
    <x v="3"/>
    <x v="71"/>
    <n v="1000"/>
  </r>
  <r>
    <s v="Administració General Secretaria"/>
    <s v="Recursos Humans"/>
    <n v="92000"/>
    <s v="Administració general"/>
    <x v="74"/>
    <s v="920002312000"/>
    <x v="3"/>
    <x v="72"/>
    <n v="1000"/>
  </r>
  <r>
    <s v="Recursos Humans"/>
    <s v="Recursos Humans"/>
    <n v="92000"/>
    <s v="Administració general"/>
    <x v="369"/>
    <s v="920002330000"/>
    <x v="3"/>
    <x v="384"/>
    <n v="800"/>
  </r>
  <r>
    <s v="Urbanisme"/>
    <s v="Urbanisme"/>
    <n v="92000"/>
    <s v="Administració general"/>
    <x v="370"/>
    <s v="920006320041"/>
    <x v="4"/>
    <x v="385"/>
    <n v="30000"/>
  </r>
  <r>
    <s v="Administració General Informàtica"/>
    <s v="Administració General Informàtica"/>
    <n v="92000"/>
    <s v="Administració general"/>
    <x v="54"/>
    <s v="920006360000"/>
    <x v="4"/>
    <x v="52"/>
    <n v="14500"/>
  </r>
  <r>
    <s v="Administració General Informàtica"/>
    <s v="Administració General Informàtica"/>
    <n v="92000"/>
    <s v="Administració general"/>
    <x v="78"/>
    <s v="920006410001"/>
    <x v="4"/>
    <x v="76"/>
    <n v="10000"/>
  </r>
  <r>
    <s v="Serveis Municipals"/>
    <s v="Serveis Municipals"/>
    <n v="92001"/>
    <s v="Jutjat de Pau"/>
    <x v="94"/>
    <s v="920012020001"/>
    <x v="3"/>
    <x v="91"/>
    <n v="13710"/>
  </r>
  <r>
    <s v="Serveis Municipals"/>
    <s v="Serveis Municipals"/>
    <n v="92002"/>
    <s v="SERVEI NETEJA "/>
    <x v="101"/>
    <s v="920026230000"/>
    <x v="4"/>
    <x v="98"/>
    <n v="0"/>
  </r>
  <r>
    <s v="Administració General Informàtica"/>
    <s v="Administració General Informàtica"/>
    <n v="92001"/>
    <s v="Jutjat de Pau"/>
    <x v="44"/>
    <s v="920012060001"/>
    <x v="3"/>
    <x v="42"/>
    <n v="300"/>
  </r>
  <r>
    <s v="Serveis Municipals"/>
    <s v="Serveis Municipals"/>
    <n v="92001"/>
    <s v="Jutjat de Pau"/>
    <x v="47"/>
    <s v="920012120000"/>
    <x v="3"/>
    <x v="45"/>
    <n v="500"/>
  </r>
  <r>
    <s v="Serveis Municipals"/>
    <s v="Serveis Municipals"/>
    <n v="92001"/>
    <s v="Jutjat de Pau"/>
    <x v="48"/>
    <s v="920012130001"/>
    <x v="3"/>
    <x v="46"/>
    <n v="500"/>
  </r>
  <r>
    <s v="Serveis Municipals"/>
    <s v="Consergeria"/>
    <n v="92001"/>
    <s v="Jutjat de Pau"/>
    <x v="55"/>
    <s v="920012200001"/>
    <x v="3"/>
    <x v="53"/>
    <n v="1250"/>
  </r>
  <r>
    <s v="Administració General Informàtica"/>
    <s v="Administració General Informàtica"/>
    <n v="92001"/>
    <s v="Jutjat de Pau"/>
    <x v="56"/>
    <s v="920012200010"/>
    <x v="3"/>
    <x v="54"/>
    <n v="1000"/>
  </r>
  <r>
    <s v="Medi Ambient"/>
    <s v="Medi Ambient"/>
    <n v="92001"/>
    <s v="Jutjat de Pau"/>
    <x v="57"/>
    <s v="920012210001"/>
    <x v="3"/>
    <x v="55"/>
    <n v="2000"/>
  </r>
  <r>
    <s v="Medi Ambient"/>
    <s v="Medi Ambient"/>
    <n v="92001"/>
    <s v="Jutjat de Pau"/>
    <x v="58"/>
    <s v="920012210101"/>
    <x v="3"/>
    <x v="56"/>
    <n v="100"/>
  </r>
  <r>
    <s v="Administració General Secretaria"/>
    <s v="Consergeria"/>
    <n v="92001"/>
    <s v="Jutjat de Pau"/>
    <x v="63"/>
    <s v="920012211001"/>
    <x v="3"/>
    <x v="61"/>
    <n v="100"/>
  </r>
  <r>
    <s v="Administració General Informàtica"/>
    <s v="Administració General Informàtica"/>
    <n v="92001"/>
    <s v="Jutjat de Pau"/>
    <x v="65"/>
    <s v="920012220001"/>
    <x v="3"/>
    <x v="63"/>
    <n v="1200"/>
  </r>
  <r>
    <s v="Serveis Municipals"/>
    <s v="Consergeria"/>
    <n v="92001"/>
    <s v="Jutjat de Pau"/>
    <x v="174"/>
    <s v="920012220101"/>
    <x v="3"/>
    <x v="177"/>
    <n v="4824.72"/>
  </r>
  <r>
    <s v="Recursos Humans"/>
    <s v="Recursos Humans"/>
    <n v="92002"/>
    <s v="SERVEI NETEJA "/>
    <x v="28"/>
    <s v="920021300001"/>
    <x v="2"/>
    <x v="26"/>
    <n v="26618.55"/>
  </r>
  <r>
    <s v="Recursos Humans"/>
    <s v="Recursos Humans"/>
    <n v="92002"/>
    <s v="SERVEI NETEJA "/>
    <x v="29"/>
    <s v="920021300002"/>
    <x v="2"/>
    <x v="27"/>
    <n v="4221.95"/>
  </r>
  <r>
    <s v="Recursos Humans"/>
    <s v="Recursos Humans"/>
    <n v="92002"/>
    <s v="SERVEI NETEJA "/>
    <x v="30"/>
    <s v="920021300101"/>
    <x v="2"/>
    <x v="28"/>
    <n v="3000"/>
  </r>
  <r>
    <s v="Recursos Humans"/>
    <s v="Recursos Humans"/>
    <n v="92002"/>
    <s v="SERVEI NETEJA "/>
    <x v="31"/>
    <s v="920021300201"/>
    <x v="2"/>
    <x v="29"/>
    <n v="14810.04"/>
  </r>
  <r>
    <s v="Recursos Humans"/>
    <s v="Recursos Humans"/>
    <n v="92002"/>
    <s v="SERVEI NETEJA "/>
    <x v="32"/>
    <s v="920021300202"/>
    <x v="2"/>
    <x v="30"/>
    <n v="16651.18"/>
  </r>
  <r>
    <s v="Recursos Humans"/>
    <s v="Recursos Humans"/>
    <n v="92002"/>
    <s v="SERVEI NETEJA "/>
    <x v="33"/>
    <s v="920021310001"/>
    <x v="2"/>
    <x v="31"/>
    <n v="36498.269999999997"/>
  </r>
  <r>
    <s v="Recursos Humans"/>
    <s v="Recursos Humans"/>
    <n v="92002"/>
    <s v="SERVEI NETEJA "/>
    <x v="34"/>
    <s v="920021310002"/>
    <x v="2"/>
    <x v="32"/>
    <n v="3301.78"/>
  </r>
  <r>
    <s v="Recursos Humans"/>
    <s v="Recursos Humans"/>
    <n v="92002"/>
    <s v="SERVEI NETEJA "/>
    <x v="35"/>
    <s v="920021310003"/>
    <x v="2"/>
    <x v="33"/>
    <n v="20306.3"/>
  </r>
  <r>
    <s v="Recursos Humans"/>
    <s v="Recursos Humans"/>
    <n v="92002"/>
    <s v="SERVEI NETEJA "/>
    <x v="36"/>
    <s v="920021310004"/>
    <x v="2"/>
    <x v="34"/>
    <n v="23795.01"/>
  </r>
  <r>
    <s v="Recursos Humans"/>
    <s v="Recursos Humans"/>
    <n v="92002"/>
    <s v="SERVEI NETEJA "/>
    <x v="41"/>
    <s v="920021600001"/>
    <x v="2"/>
    <x v="39"/>
    <n v="47905.48"/>
  </r>
  <r>
    <s v="Serveis Municipals"/>
    <s v="Serveis Municipals"/>
    <n v="92002"/>
    <s v="SERVEI NETEJA "/>
    <x v="61"/>
    <s v="920022210401"/>
    <x v="3"/>
    <x v="59"/>
    <n v="5150"/>
  </r>
  <r>
    <s v="Serveis Municipals"/>
    <s v="Serveis Municipals"/>
    <n v="92002"/>
    <s v="SERVEI NETEJA "/>
    <x v="63"/>
    <s v="920022211001"/>
    <x v="3"/>
    <x v="61"/>
    <n v="22000"/>
  </r>
  <r>
    <s v="Serveis Municipals"/>
    <s v="Serveis Municipals"/>
    <n v="92002"/>
    <s v="SERVEI NETEJA "/>
    <x v="69"/>
    <s v="920022279900"/>
    <x v="3"/>
    <x v="67"/>
    <n v="750"/>
  </r>
  <r>
    <s v="Recursos Humans"/>
    <s v="Recursos Humans"/>
    <n v="92400"/>
    <s v="Participació ciutadana"/>
    <x v="28"/>
    <s v="924001300001"/>
    <x v="2"/>
    <x v="26"/>
    <n v="11422.79"/>
  </r>
  <r>
    <s v="Recursos Humans"/>
    <s v="Recursos Humans"/>
    <n v="92400"/>
    <s v="Participació ciutadana"/>
    <x v="29"/>
    <s v="924001300002"/>
    <x v="2"/>
    <x v="27"/>
    <n v="4181.18"/>
  </r>
  <r>
    <s v="Recursos Humans"/>
    <s v="Recursos Humans"/>
    <n v="92400"/>
    <s v="Participació ciutadana"/>
    <x v="31"/>
    <s v="924001300201"/>
    <x v="2"/>
    <x v="29"/>
    <n v="6389.6"/>
  </r>
  <r>
    <s v="Recursos Humans"/>
    <s v="Recursos Humans"/>
    <n v="92400"/>
    <s v="Participació ciutadana"/>
    <x v="32"/>
    <s v="924001300202"/>
    <x v="2"/>
    <x v="30"/>
    <n v="5924.1"/>
  </r>
  <r>
    <s v="Recursos Humans"/>
    <s v="Recursos Humans"/>
    <n v="92400"/>
    <s v="Participació ciutadana"/>
    <x v="41"/>
    <s v="924001600001"/>
    <x v="2"/>
    <x v="39"/>
    <n v="8753.52"/>
  </r>
  <r>
    <s v="Administració General Informàtica"/>
    <s v="Administració General Informàtica"/>
    <n v="92400"/>
    <s v="Participació ciutadana"/>
    <x v="44"/>
    <s v="924002060001"/>
    <x v="3"/>
    <x v="42"/>
    <n v="43.56"/>
  </r>
  <r>
    <s v="Administració General Informàtica"/>
    <s v="Administració General Informàtica"/>
    <n v="92400"/>
    <s v="Participació ciutadana"/>
    <x v="51"/>
    <s v="924002160001"/>
    <x v="3"/>
    <x v="49"/>
    <n v="50"/>
  </r>
  <r>
    <s v="Administració General Informàtica"/>
    <s v="Administració General Informàtica"/>
    <n v="92400"/>
    <s v="Participació ciutadana"/>
    <x v="52"/>
    <s v="924002160002"/>
    <x v="3"/>
    <x v="50"/>
    <n v="50"/>
  </r>
  <r>
    <s v="Administració General Informàtica"/>
    <s v="Administració General Informàtica"/>
    <n v="92400"/>
    <s v="Participació ciutadana"/>
    <x v="56"/>
    <s v="924002200010"/>
    <x v="3"/>
    <x v="54"/>
    <n v="87.12"/>
  </r>
  <r>
    <s v="Participació Ciutadana"/>
    <s v="Participació Ciutadana"/>
    <n v="92400"/>
    <s v="Participació ciutadana"/>
    <x v="152"/>
    <s v="924002260201"/>
    <x v="3"/>
    <x v="156"/>
    <n v="200"/>
  </r>
  <r>
    <s v="Participació Ciutadana"/>
    <s v="Participació Ciutadana"/>
    <n v="92400"/>
    <s v="Participació ciutadana"/>
    <x v="216"/>
    <s v="924002260900"/>
    <x v="3"/>
    <x v="386"/>
    <n v="1500"/>
  </r>
  <r>
    <s v="Participació Ciutadana"/>
    <s v="Participació Ciutadana"/>
    <n v="92400"/>
    <s v="Participació ciutadana"/>
    <x v="371"/>
    <s v="924002269910"/>
    <x v="3"/>
    <x v="387"/>
    <n v="100"/>
  </r>
  <r>
    <s v="Participació Ciutadana"/>
    <s v="Participació Ciutadana"/>
    <n v="92400"/>
    <s v="Participació ciutadana"/>
    <x v="69"/>
    <s v="924002279900"/>
    <x v="3"/>
    <x v="67"/>
    <n v="1000"/>
  </r>
  <r>
    <s v="Participació Ciutadana"/>
    <s v="Participació Ciutadana"/>
    <n v="92400"/>
    <s v="Participació ciutadana"/>
    <x v="372"/>
    <s v="924002279902"/>
    <x v="3"/>
    <x v="388"/>
    <n v="12500"/>
  </r>
  <r>
    <s v="Participació Ciutadana"/>
    <s v="Participació Ciutadana"/>
    <n v="92400"/>
    <s v="Participació ciutadana"/>
    <x v="73"/>
    <s v="924002302000"/>
    <x v="3"/>
    <x v="71"/>
    <n v="100"/>
  </r>
  <r>
    <s v="Participació Ciutadana"/>
    <s v="Participació Ciutadana"/>
    <n v="92400"/>
    <s v="Participació ciutadana"/>
    <x v="74"/>
    <s v="924002312000"/>
    <x v="3"/>
    <x v="72"/>
    <n v="100"/>
  </r>
  <r>
    <s v="Participació Ciutadana"/>
    <s v="Participació Ciutadana"/>
    <n v="92400"/>
    <s v="Participació ciutadana"/>
    <x v="373"/>
    <s v="924004800032"/>
    <x v="5"/>
    <x v="389"/>
    <n v="1000"/>
  </r>
  <r>
    <s v="Participació Ciutadana"/>
    <s v="Participació Ciutadana"/>
    <n v="92400"/>
    <s v="Participació ciutadana"/>
    <x v="374"/>
    <s v="924004800033"/>
    <x v="5"/>
    <x v="390"/>
    <n v="500"/>
  </r>
  <r>
    <s v="Participació Ciutadana"/>
    <s v="Participació Ciutadana"/>
    <n v="92400"/>
    <s v="Participació ciutadana"/>
    <x v="375"/>
    <s v="924004800035"/>
    <x v="5"/>
    <x v="391"/>
    <n v="1000"/>
  </r>
  <r>
    <s v="Administració General Informàtica"/>
    <s v="Administració General Informàtica"/>
    <n v="92401"/>
    <s v="Centre d'Entitats"/>
    <x v="44"/>
    <s v="924012060001"/>
    <x v="3"/>
    <x v="42"/>
    <n v="290.39999999999998"/>
  </r>
  <r>
    <s v="Serveis Municipals"/>
    <s v="Serveis Municipals"/>
    <n v="92401"/>
    <s v="Centre d'Entitats"/>
    <x v="47"/>
    <s v="924012120000"/>
    <x v="3"/>
    <x v="45"/>
    <n v="5000"/>
  </r>
  <r>
    <s v="Participació Ciutadana"/>
    <s v="Participació Ciutadana"/>
    <n v="92401"/>
    <s v="Centre d'Entitats"/>
    <x v="318"/>
    <s v="924012120001"/>
    <x v="3"/>
    <x v="392"/>
    <n v="1000"/>
  </r>
  <r>
    <s v="Participació Ciutadana"/>
    <s v="Participació Ciutadana"/>
    <n v="92401"/>
    <s v="Centre d'Entitats"/>
    <x v="48"/>
    <s v="924012130001"/>
    <x v="3"/>
    <x v="46"/>
    <n v="3000"/>
  </r>
  <r>
    <s v="Administració General Informàtica"/>
    <s v="Administració General Informàtica"/>
    <n v="92401"/>
    <s v="Centre d'Entitats"/>
    <x v="51"/>
    <s v="924012160001"/>
    <x v="3"/>
    <x v="49"/>
    <n v="50"/>
  </r>
  <r>
    <s v="Participació Ciutadana"/>
    <s v="Participació Ciutadana"/>
    <n v="92401"/>
    <s v="Centre d'Entitats"/>
    <x v="55"/>
    <s v="924012200001"/>
    <x v="3"/>
    <x v="53"/>
    <n v="500"/>
  </r>
  <r>
    <s v="Administració General Informàtica"/>
    <s v="Administració General Informàtica"/>
    <n v="92401"/>
    <s v="Centre d'Entitats"/>
    <x v="56"/>
    <s v="924012200010"/>
    <x v="3"/>
    <x v="54"/>
    <n v="1337.05"/>
  </r>
  <r>
    <s v="Medi Ambient"/>
    <s v="Medi Ambient"/>
    <n v="92401"/>
    <s v="Centre d'Entitats"/>
    <x v="57"/>
    <s v="924012210001"/>
    <x v="3"/>
    <x v="55"/>
    <n v="7000"/>
  </r>
  <r>
    <s v="Medi Ambient"/>
    <s v="Medi Ambient"/>
    <n v="92401"/>
    <s v="Centre d'Entitats"/>
    <x v="58"/>
    <s v="924012210101"/>
    <x v="3"/>
    <x v="56"/>
    <n v="100"/>
  </r>
  <r>
    <s v="Administració General Informàtica"/>
    <s v="Administració General Informàtica"/>
    <n v="92401"/>
    <s v="Centre d'Entitats"/>
    <x v="65"/>
    <s v="924012220001"/>
    <x v="3"/>
    <x v="63"/>
    <n v="100"/>
  </r>
  <r>
    <s v="Participació Ciutadana"/>
    <s v="Participació Ciutadana"/>
    <n v="92401"/>
    <s v="Centre d'Entitats"/>
    <x v="98"/>
    <s v="924012269900"/>
    <x v="3"/>
    <x v="95"/>
    <n v="200"/>
  </r>
  <r>
    <s v="Recursos Humans"/>
    <s v="Recursos Humans"/>
    <n v="92402"/>
    <s v="Altet"/>
    <x v="33"/>
    <s v="924021310001"/>
    <x v="2"/>
    <x v="31"/>
    <n v="2105.02"/>
  </r>
  <r>
    <s v="Recursos Humans"/>
    <s v="Recursos Humans"/>
    <n v="92402"/>
    <s v="Altet"/>
    <x v="35"/>
    <s v="924021310003"/>
    <x v="2"/>
    <x v="33"/>
    <n v="1170.72"/>
  </r>
  <r>
    <s v="Recursos Humans"/>
    <s v="Recursos Humans"/>
    <n v="92402"/>
    <s v="Altet"/>
    <x v="36"/>
    <s v="924021310004"/>
    <x v="2"/>
    <x v="34"/>
    <n v="1063.0899999999999"/>
  </r>
  <r>
    <s v="Recursos Humans"/>
    <s v="Recursos Humans"/>
    <n v="92402"/>
    <s v="Altet"/>
    <x v="41"/>
    <s v="924021600001"/>
    <x v="2"/>
    <x v="39"/>
    <n v="1607.16"/>
  </r>
  <r>
    <s v="Pobles Agregats"/>
    <s v="Serveis Municipals"/>
    <n v="92402"/>
    <s v="Altet"/>
    <x v="46"/>
    <s v="924022100001"/>
    <x v="3"/>
    <x v="44"/>
    <n v="2500"/>
  </r>
  <r>
    <s v="Serveis Municipals"/>
    <s v="Serveis Municipals"/>
    <n v="92402"/>
    <s v="Altet"/>
    <x v="47"/>
    <s v="924022120000"/>
    <x v="3"/>
    <x v="45"/>
    <n v="2000"/>
  </r>
  <r>
    <s v="Pobles Agregats"/>
    <s v="Serveis Municipals"/>
    <n v="92402"/>
    <s v="Altet"/>
    <x v="48"/>
    <s v="924022130001"/>
    <x v="3"/>
    <x v="46"/>
    <n v="2000"/>
  </r>
  <r>
    <s v="Medi Ambient"/>
    <s v="Medi Ambient"/>
    <n v="92402"/>
    <s v="Altet"/>
    <x v="57"/>
    <s v="924022210001"/>
    <x v="3"/>
    <x v="55"/>
    <n v="7000"/>
  </r>
  <r>
    <s v="Medi Ambient"/>
    <s v="Medi Ambient"/>
    <n v="92402"/>
    <s v="Altet"/>
    <x v="58"/>
    <s v="924022210101"/>
    <x v="3"/>
    <x v="56"/>
    <n v="1800"/>
  </r>
  <r>
    <s v="Pobles Agregats"/>
    <s v="Pobles Agregats"/>
    <n v="92402"/>
    <s v="Altet"/>
    <x v="376"/>
    <s v="924022219903"/>
    <x v="3"/>
    <x v="393"/>
    <n v="500"/>
  </r>
  <r>
    <s v="Administració General Informàtica"/>
    <s v="Administració General Informàtica"/>
    <n v="92402"/>
    <s v="Altet"/>
    <x v="65"/>
    <s v="924022220001"/>
    <x v="3"/>
    <x v="63"/>
    <n v="1200"/>
  </r>
  <r>
    <s v="Pobles Agregats"/>
    <s v="Pobles Agregats"/>
    <n v="92402"/>
    <s v="Altet"/>
    <x v="98"/>
    <s v="924022269900"/>
    <x v="3"/>
    <x v="95"/>
    <n v="200"/>
  </r>
  <r>
    <s v="Pobles Agregats"/>
    <s v="Pobles Agregats"/>
    <n v="92402"/>
    <s v="Altet"/>
    <x v="377"/>
    <s v="924022269911"/>
    <x v="3"/>
    <x v="394"/>
    <n v="9000"/>
  </r>
  <r>
    <s v="Pobles Agregats"/>
    <s v="Pobles Agregats"/>
    <n v="92403"/>
    <s v="Claravalls"/>
    <x v="378"/>
    <s v="924036190034"/>
    <x v="4"/>
    <x v="395"/>
    <n v="0"/>
  </r>
  <r>
    <s v="Pobles Agregats"/>
    <s v="Pobles Agregats"/>
    <n v="92402"/>
    <s v="Altet"/>
    <x v="107"/>
    <s v="924022279901"/>
    <x v="3"/>
    <x v="396"/>
    <n v="12500"/>
  </r>
  <r>
    <s v="Pobles Agregats"/>
    <s v="Pobles Agregats"/>
    <n v="92402"/>
    <s v="Altet"/>
    <x v="379"/>
    <s v="924022279903"/>
    <x v="3"/>
    <x v="397"/>
    <n v="5335.17"/>
  </r>
  <r>
    <s v="Pobles Agregats"/>
    <s v="Pobles Agregats"/>
    <n v="92402"/>
    <s v="Altet"/>
    <x v="380"/>
    <s v="924026190028"/>
    <x v="4"/>
    <x v="398"/>
    <n v="4000"/>
  </r>
  <r>
    <s v="Recursos Humans"/>
    <s v="Recursos Humans"/>
    <n v="92403"/>
    <s v="Claravalls"/>
    <x v="33"/>
    <s v="924031310001"/>
    <x v="2"/>
    <x v="31"/>
    <n v="3194.21"/>
  </r>
  <r>
    <s v="Recursos Humans"/>
    <s v="Recursos Humans"/>
    <n v="92403"/>
    <s v="Claravalls"/>
    <x v="34"/>
    <s v="924031310002"/>
    <x v="2"/>
    <x v="32"/>
    <n v="78.680000000000007"/>
  </r>
  <r>
    <s v="Recursos Humans"/>
    <s v="Recursos Humans"/>
    <n v="92403"/>
    <s v="Claravalls"/>
    <x v="35"/>
    <s v="924031310003"/>
    <x v="2"/>
    <x v="33"/>
    <n v="1777.16"/>
  </r>
  <r>
    <s v="Recursos Humans"/>
    <s v="Recursos Humans"/>
    <n v="92403"/>
    <s v="Claravalls"/>
    <x v="36"/>
    <s v="924031310004"/>
    <x v="2"/>
    <x v="34"/>
    <n v="1729.14"/>
  </r>
  <r>
    <s v="Recursos Humans"/>
    <s v="Recursos Humans"/>
    <n v="92403"/>
    <s v="Claravalls"/>
    <x v="41"/>
    <s v="924031600001"/>
    <x v="2"/>
    <x v="39"/>
    <n v="2481.7199999999998"/>
  </r>
  <r>
    <s v="Pobles Agregats"/>
    <s v="Serveis Municipals"/>
    <n v="92403"/>
    <s v="Claravalls"/>
    <x v="46"/>
    <s v="924032100001"/>
    <x v="3"/>
    <x v="44"/>
    <n v="2000"/>
  </r>
  <r>
    <s v="Serveis Municipals"/>
    <s v="Serveis Municipals"/>
    <n v="92403"/>
    <s v="Claravalls"/>
    <x v="47"/>
    <s v="924032120000"/>
    <x v="3"/>
    <x v="45"/>
    <n v="3100"/>
  </r>
  <r>
    <s v="Pobles Agregats"/>
    <s v="Serveis Municipals"/>
    <n v="92403"/>
    <s v="Claravalls"/>
    <x v="48"/>
    <s v="924032130001"/>
    <x v="3"/>
    <x v="46"/>
    <n v="2000"/>
  </r>
  <r>
    <s v="Medi Ambient"/>
    <s v="Medi Ambient"/>
    <n v="92403"/>
    <s v="Claravalls"/>
    <x v="57"/>
    <s v="924032210001"/>
    <x v="3"/>
    <x v="55"/>
    <n v="8000"/>
  </r>
  <r>
    <s v="Medi Ambient"/>
    <s v="Medi Ambient"/>
    <n v="92403"/>
    <s v="Claravalls"/>
    <x v="58"/>
    <s v="924032210101"/>
    <x v="3"/>
    <x v="56"/>
    <n v="1000"/>
  </r>
  <r>
    <s v="Administració General Informàtica"/>
    <s v="Administració General Informàtica"/>
    <n v="92403"/>
    <s v="Claravalls"/>
    <x v="65"/>
    <s v="924032220001"/>
    <x v="3"/>
    <x v="63"/>
    <n v="750"/>
  </r>
  <r>
    <s v="Pobles Agregats"/>
    <s v="Pobles Agregats"/>
    <n v="92403"/>
    <s v="Claravalls"/>
    <x v="377"/>
    <s v="924032269911"/>
    <x v="3"/>
    <x v="394"/>
    <n v="13250"/>
  </r>
  <r>
    <s v="Pobles Agregats"/>
    <s v="Pobles Agregats"/>
    <n v="92403"/>
    <s v="Claravalls"/>
    <x v="381"/>
    <s v="924032269933"/>
    <x v="3"/>
    <x v="399"/>
    <n v="812"/>
  </r>
  <r>
    <s v="Pobles Agregats"/>
    <s v="Pobles Agregats"/>
    <n v="92403"/>
    <s v="Claravalls"/>
    <x v="382"/>
    <s v="924032269934"/>
    <x v="3"/>
    <x v="400"/>
    <n v="1831"/>
  </r>
  <r>
    <s v="Pobles Agregats"/>
    <s v="Pobles Agregats"/>
    <n v="92403"/>
    <s v="Claravalls"/>
    <x v="170"/>
    <s v="924032270001"/>
    <x v="3"/>
    <x v="170"/>
    <n v="1500"/>
  </r>
  <r>
    <s v="Pobles Agregats"/>
    <s v="Pobles Agregats"/>
    <n v="92403"/>
    <s v="Claravalls"/>
    <x v="69"/>
    <s v="924032279900"/>
    <x v="3"/>
    <x v="67"/>
    <n v="5000"/>
  </r>
  <r>
    <s v="Pobles Agregats"/>
    <s v="Pobles Agregats"/>
    <n v="92403"/>
    <s v="Claravalls"/>
    <x v="107"/>
    <s v="924032279901"/>
    <x v="3"/>
    <x v="396"/>
    <n v="1700"/>
  </r>
  <r>
    <s v="Pobles Agregats"/>
    <s v="Pobles Agregats"/>
    <n v="92403"/>
    <s v="Claravalls"/>
    <x v="379"/>
    <s v="924032279903"/>
    <x v="3"/>
    <x v="397"/>
    <n v="1700"/>
  </r>
  <r>
    <s v="Pobles Agregats"/>
    <s v="Pobles Agregats"/>
    <n v="92403"/>
    <s v="Claravalls"/>
    <x v="383"/>
    <s v="924034800059"/>
    <x v="5"/>
    <x v="401"/>
    <n v="750"/>
  </r>
  <r>
    <s v="Urbanisme"/>
    <s v="Urbanisme"/>
    <n v="92403"/>
    <s v="Claravalls"/>
    <x v="384"/>
    <s v="924036190062"/>
    <x v="4"/>
    <x v="402"/>
    <n v="50000"/>
  </r>
  <r>
    <s v="Recursos Humans"/>
    <s v="Recursos Humans"/>
    <n v="92404"/>
    <s v="La Figuerosa"/>
    <x v="28"/>
    <s v="924041300001"/>
    <x v="2"/>
    <x v="26"/>
    <n v="1182.8"/>
  </r>
  <r>
    <s v="Recursos Humans"/>
    <s v="Recursos Humans"/>
    <n v="92404"/>
    <s v="La Figuerosa"/>
    <x v="29"/>
    <s v="924041300002"/>
    <x v="2"/>
    <x v="27"/>
    <n v="291.33999999999997"/>
  </r>
  <r>
    <s v="Recursos Humans"/>
    <s v="Recursos Humans"/>
    <n v="92404"/>
    <s v="La Figuerosa"/>
    <x v="31"/>
    <s v="924041300201"/>
    <x v="2"/>
    <x v="29"/>
    <n v="658"/>
  </r>
  <r>
    <s v="Recursos Humans"/>
    <s v="Recursos Humans"/>
    <n v="92404"/>
    <s v="La Figuerosa"/>
    <x v="32"/>
    <s v="924041300202"/>
    <x v="2"/>
    <x v="30"/>
    <n v="512.26"/>
  </r>
  <r>
    <s v="Recursos Humans"/>
    <s v="Recursos Humans"/>
    <n v="92404"/>
    <s v="La Figuerosa"/>
    <x v="33"/>
    <s v="924041310001"/>
    <x v="2"/>
    <x v="31"/>
    <n v="1637.45"/>
  </r>
  <r>
    <s v="Recursos Humans"/>
    <s v="Recursos Humans"/>
    <n v="92404"/>
    <s v="La Figuerosa"/>
    <x v="35"/>
    <s v="924041310003"/>
    <x v="2"/>
    <x v="33"/>
    <n v="910.65"/>
  </r>
  <r>
    <s v="Recursos Humans"/>
    <s v="Recursos Humans"/>
    <n v="92404"/>
    <s v="La Figuerosa"/>
    <x v="36"/>
    <s v="924041310004"/>
    <x v="2"/>
    <x v="34"/>
    <n v="826.96"/>
  </r>
  <r>
    <s v="Recursos Humans"/>
    <s v="Recursos Humans"/>
    <n v="92404"/>
    <s v="La Figuerosa"/>
    <x v="41"/>
    <s v="924041600001"/>
    <x v="2"/>
    <x v="39"/>
    <n v="2136.2399999999998"/>
  </r>
  <r>
    <s v="Pobles Agregats"/>
    <s v="Serveis Municipals"/>
    <n v="92404"/>
    <s v="La Figuerosa"/>
    <x v="46"/>
    <s v="924042100001"/>
    <x v="3"/>
    <x v="44"/>
    <n v="2000"/>
  </r>
  <r>
    <s v="Serveis Municipals"/>
    <s v="Serveis Municipals"/>
    <n v="92404"/>
    <s v="La Figuerosa"/>
    <x v="47"/>
    <s v="924042120000"/>
    <x v="3"/>
    <x v="45"/>
    <n v="2500"/>
  </r>
  <r>
    <s v="Pobles Agregats"/>
    <s v="Serveis Municipals"/>
    <n v="92404"/>
    <s v="La Figuerosa"/>
    <x v="48"/>
    <s v="924042130001"/>
    <x v="3"/>
    <x v="46"/>
    <n v="1000"/>
  </r>
  <r>
    <s v="Medi Ambient"/>
    <s v="Medi Ambient"/>
    <n v="92404"/>
    <s v="La Figuerosa"/>
    <x v="57"/>
    <s v="924042210001"/>
    <x v="3"/>
    <x v="55"/>
    <n v="2500"/>
  </r>
  <r>
    <s v="Medi Ambient"/>
    <s v="Medi Ambient"/>
    <n v="92404"/>
    <s v="La Figuerosa"/>
    <x v="58"/>
    <s v="924042210101"/>
    <x v="3"/>
    <x v="56"/>
    <n v="130"/>
  </r>
  <r>
    <s v="Administració General Informàtica"/>
    <s v="Administració General Informàtica"/>
    <n v="92404"/>
    <s v="La Figuerosa"/>
    <x v="65"/>
    <s v="924042220001"/>
    <x v="3"/>
    <x v="63"/>
    <n v="400"/>
  </r>
  <r>
    <s v="Pobles Agregats"/>
    <s v="Pobles Agregats"/>
    <n v="92404"/>
    <s v="La Figuerosa"/>
    <x v="385"/>
    <s v="924042269907"/>
    <x v="3"/>
    <x v="403"/>
    <n v="3500"/>
  </r>
  <r>
    <s v="Pobles Agregats"/>
    <s v="Pobles Agregats"/>
    <n v="92404"/>
    <s v="La Figuerosa"/>
    <x v="377"/>
    <s v="924042269911"/>
    <x v="3"/>
    <x v="394"/>
    <n v="11760"/>
  </r>
  <r>
    <s v="Pobles Agregats"/>
    <s v="Pobles Agregats"/>
    <n v="92404"/>
    <s v="La Figuerosa"/>
    <x v="379"/>
    <s v="924042279903"/>
    <x v="3"/>
    <x v="397"/>
    <n v="6372"/>
  </r>
  <r>
    <s v="Pobles Agregats"/>
    <s v="Urbanisme"/>
    <n v="92404"/>
    <s v="La Figuerosa"/>
    <x v="386"/>
    <s v="924046220000"/>
    <x v="4"/>
    <x v="404"/>
    <n v="10000"/>
  </r>
  <r>
    <s v="Pobles Agregats"/>
    <s v="Serveis Municipals"/>
    <n v="92405"/>
    <s v="Riudovelles"/>
    <x v="46"/>
    <s v="924052100001"/>
    <x v="3"/>
    <x v="44"/>
    <n v="3500"/>
  </r>
  <r>
    <s v="Serveis Municipals"/>
    <s v="Serveis Municipals"/>
    <n v="92405"/>
    <s v="Riudovelles"/>
    <x v="47"/>
    <s v="924052120000"/>
    <x v="3"/>
    <x v="45"/>
    <n v="300"/>
  </r>
  <r>
    <s v="Pobles Agregats"/>
    <s v="Serveis Municipals"/>
    <n v="92405"/>
    <s v="Riudovelles"/>
    <x v="48"/>
    <s v="924052130001"/>
    <x v="3"/>
    <x v="46"/>
    <n v="200"/>
  </r>
  <r>
    <s v="Medi Ambient"/>
    <s v="Medi Ambient"/>
    <n v="92405"/>
    <s v="Riudovelles"/>
    <x v="57"/>
    <s v="924052210001"/>
    <x v="3"/>
    <x v="55"/>
    <n v="60"/>
  </r>
  <r>
    <s v="Medi Ambient"/>
    <s v="Medi Ambient"/>
    <n v="92405"/>
    <s v="Riudovelles"/>
    <x v="58"/>
    <s v="924052210101"/>
    <x v="3"/>
    <x v="56"/>
    <n v="450"/>
  </r>
  <r>
    <s v="Administració General Informàtica"/>
    <s v="Administració General Informàtica"/>
    <n v="92405"/>
    <s v="Riudovelles"/>
    <x v="65"/>
    <s v="924052220001"/>
    <x v="3"/>
    <x v="63"/>
    <n v="50"/>
  </r>
  <r>
    <s v="Pobles Agregats"/>
    <s v="Pobles Agregats"/>
    <n v="92405"/>
    <s v="Riudovelles"/>
    <x v="377"/>
    <s v="924052269911"/>
    <x v="3"/>
    <x v="394"/>
    <n v="4770"/>
  </r>
  <r>
    <s v="Recursos Humans"/>
    <s v="Recursos Humans"/>
    <n v="92406"/>
    <s v="Santa Maria de Montmagastrell"/>
    <x v="33"/>
    <s v="924061310001"/>
    <x v="2"/>
    <x v="31"/>
    <n v="1870.82"/>
  </r>
  <r>
    <s v="Recursos Humans"/>
    <s v="Recursos Humans"/>
    <n v="92406"/>
    <s v="Santa Maria de Montmagastrell"/>
    <x v="35"/>
    <s v="924061310003"/>
    <x v="2"/>
    <x v="33"/>
    <n v="1040.4100000000001"/>
  </r>
  <r>
    <s v="Recursos Humans"/>
    <s v="Recursos Humans"/>
    <n v="92406"/>
    <s v="Santa Maria de Montmagastrell"/>
    <x v="36"/>
    <s v="924061310004"/>
    <x v="2"/>
    <x v="34"/>
    <n v="944.82"/>
  </r>
  <r>
    <s v="Recursos Humans"/>
    <s v="Recursos Humans"/>
    <n v="92406"/>
    <s v="Santa Maria de Montmagastrell"/>
    <x v="41"/>
    <s v="924061600001"/>
    <x v="2"/>
    <x v="39"/>
    <n v="1428.36"/>
  </r>
  <r>
    <s v="Pobles Agregats"/>
    <s v="Serveis Municipals"/>
    <n v="92406"/>
    <s v="Santa Maria de Montmagastrell"/>
    <x v="46"/>
    <s v="924062100001"/>
    <x v="3"/>
    <x v="44"/>
    <n v="4500"/>
  </r>
  <r>
    <s v="Serveis Municipals"/>
    <s v="Serveis Municipals"/>
    <n v="92406"/>
    <s v="Santa Maria de Montmagastrell"/>
    <x v="47"/>
    <s v="924062120000"/>
    <x v="3"/>
    <x v="45"/>
    <n v="2500"/>
  </r>
  <r>
    <s v="Pobles Agregats"/>
    <s v="Serveis Municipals"/>
    <n v="92406"/>
    <s v="Santa Maria de Montmagastrell"/>
    <x v="48"/>
    <s v="924062130001"/>
    <x v="3"/>
    <x v="46"/>
    <n v="2500"/>
  </r>
  <r>
    <s v="Medi Ambient"/>
    <s v="Medi Ambient"/>
    <n v="92406"/>
    <s v="Santa Maria de Montmagastrell"/>
    <x v="57"/>
    <s v="924062210001"/>
    <x v="3"/>
    <x v="55"/>
    <n v="2000"/>
  </r>
  <r>
    <s v="Medi Ambient"/>
    <s v="Medi Ambient"/>
    <n v="92406"/>
    <s v="Santa Maria de Montmagastrell"/>
    <x v="58"/>
    <s v="924062210101"/>
    <x v="3"/>
    <x v="56"/>
    <n v="350"/>
  </r>
  <r>
    <s v="Administració General Informàtica"/>
    <s v="Administració General Informàtica"/>
    <n v="92406"/>
    <s v="Santa Maria de Montmagastrell"/>
    <x v="65"/>
    <s v="924062220001"/>
    <x v="3"/>
    <x v="63"/>
    <n v="375"/>
  </r>
  <r>
    <s v="Pobles Agregats"/>
    <s v="Pobles Agregats"/>
    <n v="92406"/>
    <s v="Santa Maria de Montmagastrell"/>
    <x v="377"/>
    <s v="924062269911"/>
    <x v="3"/>
    <x v="394"/>
    <n v="13270"/>
  </r>
  <r>
    <s v="Pobles Agregats"/>
    <s v="Pobles Agregats"/>
    <n v="92406"/>
    <s v="Santa Maria de Montmagastrell"/>
    <x v="387"/>
    <s v="924062269912"/>
    <x v="3"/>
    <x v="405"/>
    <n v="815"/>
  </r>
  <r>
    <s v="Pobles Agregats"/>
    <s v="Pobles Agregats"/>
    <n v="92406"/>
    <s v="Santa Maria de Montmagastrell"/>
    <x v="382"/>
    <s v="924062269934"/>
    <x v="3"/>
    <x v="400"/>
    <n v="1160.5"/>
  </r>
  <r>
    <s v="Pobles Agregats"/>
    <s v="Pobles Agregats"/>
    <n v="92406"/>
    <s v="Santa Maria de Montmagastrell"/>
    <x v="170"/>
    <s v="924062270001"/>
    <x v="3"/>
    <x v="170"/>
    <n v="1500"/>
  </r>
  <r>
    <s v="Pobles Agregats"/>
    <s v="Pobles Agregats"/>
    <n v="92406"/>
    <s v="Santa Maria de Montmagastrell"/>
    <x v="69"/>
    <s v="924062279900"/>
    <x v="3"/>
    <x v="67"/>
    <n v="4000"/>
  </r>
  <r>
    <s v="Pobles Agregats"/>
    <s v="Pobles Agregats"/>
    <n v="92406"/>
    <s v="Santa Maria de Montmagastrell"/>
    <x v="101"/>
    <s v="924066230000"/>
    <x v="4"/>
    <x v="98"/>
    <n v="3000"/>
  </r>
  <r>
    <s v="Tresoreria"/>
    <s v="Tresoreria"/>
    <n v="92407"/>
    <s v="EMD El Talladell"/>
    <x v="388"/>
    <s v="924074680001"/>
    <x v="5"/>
    <x v="406"/>
    <n v="90000"/>
  </r>
  <r>
    <s v="Finances"/>
    <s v="Finances"/>
    <n v="92900"/>
    <s v="Imprevistos, situacions transitòries i contingències d’execució."/>
    <x v="389"/>
    <s v="929002269935"/>
    <x v="3"/>
    <x v="407"/>
    <n v="1400"/>
  </r>
  <r>
    <s v="Administració General Informàtica"/>
    <s v="Administració General Informàtica"/>
    <n v="93100"/>
    <s v="Política econòmica i fiscal"/>
    <x v="54"/>
    <s v="931006360000"/>
    <x v="4"/>
    <x v="52"/>
    <n v="0"/>
  </r>
  <r>
    <s v="Finances"/>
    <s v="Finances"/>
    <n v="92900"/>
    <s v="Imprevistos, situacions transitòries i contingències d’execució."/>
    <x v="390"/>
    <s v="92900500"/>
    <x v="7"/>
    <x v="408"/>
    <n v="48400"/>
  </r>
  <r>
    <s v="Recursos Humans"/>
    <s v="Recursos Humans"/>
    <n v="93100"/>
    <s v="Política econòmica i fiscal"/>
    <x v="79"/>
    <s v="931001200001"/>
    <x v="2"/>
    <x v="77"/>
    <n v="48839.54"/>
  </r>
  <r>
    <s v="Recursos Humans"/>
    <s v="Recursos Humans"/>
    <n v="93100"/>
    <s v="Política econòmica i fiscal"/>
    <x v="391"/>
    <s v="931001200101"/>
    <x v="2"/>
    <x v="409"/>
    <n v="14915.02"/>
  </r>
  <r>
    <s v="Recursos Humans"/>
    <s v="Recursos Humans"/>
    <n v="93100"/>
    <s v="Política econòmica i fiscal"/>
    <x v="23"/>
    <s v="931001200301"/>
    <x v="2"/>
    <x v="21"/>
    <n v="45691.16"/>
  </r>
  <r>
    <s v="Recursos Humans"/>
    <s v="Recursos Humans"/>
    <n v="93100"/>
    <s v="Política econòmica i fiscal"/>
    <x v="25"/>
    <s v="931001200601"/>
    <x v="2"/>
    <x v="23"/>
    <n v="10628.18"/>
  </r>
  <r>
    <s v="Recursos Humans"/>
    <s v="Recursos Humans"/>
    <n v="93100"/>
    <s v="Política econòmica i fiscal"/>
    <x v="26"/>
    <s v="931001210001"/>
    <x v="2"/>
    <x v="24"/>
    <n v="76465.48"/>
  </r>
  <r>
    <s v="Recursos Humans"/>
    <s v="Recursos Humans"/>
    <n v="93100"/>
    <s v="Política econòmica i fiscal"/>
    <x v="27"/>
    <s v="931001210101"/>
    <x v="2"/>
    <x v="25"/>
    <n v="83518.539999999994"/>
  </r>
  <r>
    <s v="Recursos Humans"/>
    <s v="Recursos Humans"/>
    <n v="93100"/>
    <s v="Política econòmica i fiscal"/>
    <x v="37"/>
    <s v="931001500001"/>
    <x v="2"/>
    <x v="35"/>
    <n v="4382.0200000000004"/>
  </r>
  <r>
    <s v="Recursos Humans"/>
    <s v="Recursos Humans"/>
    <n v="93100"/>
    <s v="Política econòmica i fiscal"/>
    <x v="41"/>
    <s v="931001600001"/>
    <x v="2"/>
    <x v="39"/>
    <n v="71033.05"/>
  </r>
  <r>
    <s v="Recursos Humans"/>
    <s v="Finances"/>
    <n v="93100"/>
    <s v="Política econòmica i fiscal"/>
    <x v="42"/>
    <s v="931001620001"/>
    <x v="2"/>
    <x v="40"/>
    <n v="2000"/>
  </r>
  <r>
    <s v="Administració General Informàtica"/>
    <s v="Administració General Informàtica"/>
    <n v="93100"/>
    <s v="Política econòmica i fiscal"/>
    <x v="44"/>
    <s v="931002060001"/>
    <x v="3"/>
    <x v="42"/>
    <n v="137.94"/>
  </r>
  <r>
    <s v="Administració General Informàtica"/>
    <s v="Administració General Informàtica"/>
    <n v="93100"/>
    <s v="Política econòmica i fiscal"/>
    <x v="51"/>
    <s v="931002160001"/>
    <x v="3"/>
    <x v="49"/>
    <n v="200"/>
  </r>
  <r>
    <s v="Administració General Informàtica"/>
    <s v="Administració General Informàtica"/>
    <n v="93100"/>
    <s v="Política econòmica i fiscal"/>
    <x v="52"/>
    <s v="931002160002"/>
    <x v="3"/>
    <x v="50"/>
    <n v="100"/>
  </r>
  <r>
    <s v="Administració General Informàtica"/>
    <s v="Administració General Informàtica"/>
    <n v="93100"/>
    <s v="Política econòmica i fiscal"/>
    <x v="56"/>
    <s v="931002200010"/>
    <x v="3"/>
    <x v="54"/>
    <n v="500.94"/>
  </r>
  <r>
    <s v="Finances"/>
    <s v="Tresoreria"/>
    <n v="93100"/>
    <s v="Política econòmica i fiscal"/>
    <x v="392"/>
    <s v="931002250200"/>
    <x v="3"/>
    <x v="410"/>
    <n v="36000"/>
  </r>
  <r>
    <s v="Finances"/>
    <s v="Tresoreria"/>
    <n v="93100"/>
    <s v="Política econòmica i fiscal"/>
    <x v="393"/>
    <s v="931002270801"/>
    <x v="3"/>
    <x v="411"/>
    <n v="350000"/>
  </r>
  <r>
    <s v="Finances"/>
    <s v="Finances"/>
    <n v="93100"/>
    <s v="Política econòmica i fiscal"/>
    <x v="69"/>
    <s v="931002279900"/>
    <x v="3"/>
    <x v="67"/>
    <n v="18000"/>
  </r>
  <r>
    <s v="Finances"/>
    <s v="Finances"/>
    <n v="93100"/>
    <s v="Política econòmica i fiscal"/>
    <x v="364"/>
    <s v="931002279939"/>
    <x v="3"/>
    <x v="379"/>
    <n v="6800"/>
  </r>
  <r>
    <s v="Administració General Informàtica"/>
    <s v="Administració General Informàtica"/>
    <n v="93100"/>
    <s v="Política econòmica i fiscal"/>
    <x v="71"/>
    <s v="931002279940"/>
    <x v="3"/>
    <x v="69"/>
    <n v="150"/>
  </r>
  <r>
    <s v="Finances"/>
    <s v="Finances"/>
    <n v="93100"/>
    <s v="Política econòmica i fiscal"/>
    <x v="73"/>
    <s v="931002302000"/>
    <x v="3"/>
    <x v="71"/>
    <n v="150"/>
  </r>
  <r>
    <s v="Finances"/>
    <s v="Finances"/>
    <n v="93100"/>
    <s v="Política econòmica i fiscal"/>
    <x v="74"/>
    <s v="931002312000"/>
    <x v="3"/>
    <x v="72"/>
    <n v="250"/>
  </r>
  <r>
    <s v="Tresoreria"/>
    <s v="Tresoreria"/>
    <n v="93100"/>
    <s v="Política econòmica i fiscal"/>
    <x v="394"/>
    <s v="931003520001"/>
    <x v="0"/>
    <x v="412"/>
    <n v="25000"/>
  </r>
  <r>
    <s v="Tresoreria"/>
    <s v="Tresoreria"/>
    <n v="93100"/>
    <s v="Política econòmica i fiscal"/>
    <x v="395"/>
    <s v="931003590001"/>
    <x v="0"/>
    <x v="413"/>
    <n v="25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4BF0DD-2CB9-4321-94DE-D7FADC24F6A6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4:B12" firstHeaderRow="1" firstDataRow="1" firstDataCol="1"/>
  <pivotFields count="7">
    <pivotField showAll="0"/>
    <pivotField showAll="0"/>
    <pivotField showAll="0"/>
    <pivotField showAll="0"/>
    <pivotField axis="axisRow" showAll="0">
      <items count="11">
        <item m="1" x="7"/>
        <item m="1" x="9"/>
        <item m="1" x="8"/>
        <item x="0"/>
        <item x="1"/>
        <item x="2"/>
        <item x="3"/>
        <item x="4"/>
        <item x="5"/>
        <item x="6"/>
        <item t="default"/>
      </items>
    </pivotField>
    <pivotField showAll="0"/>
    <pivotField dataField="1" numFmtId="165" showAll="0"/>
  </pivotFields>
  <rowFields count="1">
    <field x="4"/>
  </rowFields>
  <rowItems count="8"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a de PRESS 2023" fld="6" baseField="0" baseItem="0" numFmtId="4"/>
  </dataFields>
  <formats count="2"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691DD5-E71C-45CB-B93B-247FF7EFA211}" name="TablaDinámica2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7:B26" firstHeaderRow="1" firstDataRow="1" firstDataCol="1"/>
  <pivotFields count="9">
    <pivotField showAll="0"/>
    <pivotField showAll="0"/>
    <pivotField showAll="0"/>
    <pivotField showAll="0"/>
    <pivotField showAll="0"/>
    <pivotField showAll="0"/>
    <pivotField axis="axisRow" showAll="0">
      <items count="9">
        <item x="2"/>
        <item x="3"/>
        <item x="0"/>
        <item x="5"/>
        <item x="7"/>
        <item x="4"/>
        <item x="6"/>
        <item x="1"/>
        <item t="default"/>
      </items>
    </pivotField>
    <pivotField showAll="0"/>
    <pivotField dataField="1" showAll="0"/>
  </pivotFields>
  <rowFields count="1">
    <field x="6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a de PRESS 2023" fld="8" baseField="0" baseItem="0" numFmtId="4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oe.es/buscar/act.php?id=BOE-A-2008-19916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oe.es/buscar/act.php?id=BOE-A-2008-19916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3"/>
  <sheetViews>
    <sheetView workbookViewId="0">
      <pane ySplit="2" topLeftCell="A165" activePane="bottomLeft" state="frozen"/>
      <selection pane="bottomLeft" activeCell="G181" sqref="G181"/>
    </sheetView>
  </sheetViews>
  <sheetFormatPr defaultColWidth="11.42578125" defaultRowHeight="15" x14ac:dyDescent="0.25"/>
  <cols>
    <col min="1" max="1" width="14.7109375" hidden="1" customWidth="1"/>
    <col min="2" max="2" width="16.85546875" customWidth="1"/>
    <col min="5" max="5" width="5.5703125" bestFit="1" customWidth="1"/>
    <col min="6" max="6" width="64.42578125" customWidth="1"/>
    <col min="7" max="7" width="16.42578125" customWidth="1"/>
    <col min="8" max="8" width="14.85546875" customWidth="1"/>
  </cols>
  <sheetData>
    <row r="1" spans="1:7" ht="19.5" x14ac:dyDescent="0.3">
      <c r="B1" s="112" t="s">
        <v>2744</v>
      </c>
      <c r="G1" s="8">
        <v>2023</v>
      </c>
    </row>
    <row r="2" spans="1:7" ht="30" x14ac:dyDescent="0.25">
      <c r="A2" s="23" t="s">
        <v>68</v>
      </c>
      <c r="B2" s="102" t="s">
        <v>2742</v>
      </c>
      <c r="C2" s="1" t="s">
        <v>15</v>
      </c>
      <c r="D2" s="1" t="s">
        <v>1557</v>
      </c>
      <c r="E2" s="1" t="s">
        <v>0</v>
      </c>
      <c r="F2" s="1" t="s">
        <v>17</v>
      </c>
      <c r="G2" s="26" t="s">
        <v>69</v>
      </c>
    </row>
    <row r="3" spans="1:7" x14ac:dyDescent="0.25">
      <c r="A3" s="24" t="s">
        <v>70</v>
      </c>
      <c r="B3" s="103" t="str">
        <f t="shared" ref="B3:B23" si="0">A3</f>
        <v>Tresoreria</v>
      </c>
      <c r="C3" s="2">
        <v>1120001</v>
      </c>
      <c r="D3" s="2">
        <v>11200</v>
      </c>
      <c r="E3" s="2" t="str">
        <f t="shared" ref="E3:E11" si="1">MID(C3,1,1)</f>
        <v>1</v>
      </c>
      <c r="F3" s="2" t="s">
        <v>71</v>
      </c>
      <c r="G3" s="21">
        <v>250000</v>
      </c>
    </row>
    <row r="4" spans="1:7" x14ac:dyDescent="0.25">
      <c r="A4" s="24" t="s">
        <v>70</v>
      </c>
      <c r="B4" s="103" t="str">
        <f t="shared" si="0"/>
        <v>Tresoreria</v>
      </c>
      <c r="C4" s="2">
        <v>1130001</v>
      </c>
      <c r="D4" s="2">
        <v>11300</v>
      </c>
      <c r="E4" s="2" t="str">
        <f t="shared" si="1"/>
        <v>1</v>
      </c>
      <c r="F4" s="2" t="s">
        <v>72</v>
      </c>
      <c r="G4" s="21">
        <v>5400000</v>
      </c>
    </row>
    <row r="5" spans="1:7" x14ac:dyDescent="0.25">
      <c r="A5" s="24" t="s">
        <v>70</v>
      </c>
      <c r="B5" s="103" t="str">
        <f t="shared" si="0"/>
        <v>Tresoreria</v>
      </c>
      <c r="C5" s="2">
        <v>1140001</v>
      </c>
      <c r="D5" s="2">
        <v>11400</v>
      </c>
      <c r="E5" s="2" t="str">
        <f t="shared" si="1"/>
        <v>1</v>
      </c>
      <c r="F5" s="2" t="s">
        <v>73</v>
      </c>
      <c r="G5" s="21">
        <v>2500</v>
      </c>
    </row>
    <row r="6" spans="1:7" x14ac:dyDescent="0.25">
      <c r="A6" s="24" t="s">
        <v>70</v>
      </c>
      <c r="B6" s="103" t="str">
        <f t="shared" si="0"/>
        <v>Tresoreria</v>
      </c>
      <c r="C6" s="2">
        <v>1150001</v>
      </c>
      <c r="D6" s="2">
        <v>11500</v>
      </c>
      <c r="E6" s="2" t="str">
        <f t="shared" si="1"/>
        <v>1</v>
      </c>
      <c r="F6" s="2" t="s">
        <v>74</v>
      </c>
      <c r="G6" s="21">
        <v>1230000</v>
      </c>
    </row>
    <row r="7" spans="1:7" x14ac:dyDescent="0.25">
      <c r="A7" s="24" t="s">
        <v>70</v>
      </c>
      <c r="B7" s="103" t="str">
        <f t="shared" si="0"/>
        <v>Tresoreria</v>
      </c>
      <c r="C7" s="2">
        <v>1160001</v>
      </c>
      <c r="D7" s="2">
        <v>11600</v>
      </c>
      <c r="E7" s="2" t="str">
        <f t="shared" si="1"/>
        <v>1</v>
      </c>
      <c r="F7" s="2" t="s">
        <v>75</v>
      </c>
      <c r="G7" s="61">
        <f>230000+14900</f>
        <v>244900</v>
      </c>
    </row>
    <row r="8" spans="1:7" x14ac:dyDescent="0.25">
      <c r="A8" s="24" t="s">
        <v>70</v>
      </c>
      <c r="B8" s="103" t="str">
        <f t="shared" si="0"/>
        <v>Tresoreria</v>
      </c>
      <c r="C8" s="2">
        <v>1300001</v>
      </c>
      <c r="D8" s="2">
        <v>13000</v>
      </c>
      <c r="E8" s="2" t="str">
        <f t="shared" si="1"/>
        <v>1</v>
      </c>
      <c r="F8" s="2" t="s">
        <v>76</v>
      </c>
      <c r="G8" s="61">
        <v>485000</v>
      </c>
    </row>
    <row r="9" spans="1:7" x14ac:dyDescent="0.25">
      <c r="A9" s="24" t="s">
        <v>70</v>
      </c>
      <c r="B9" s="103" t="str">
        <f t="shared" si="0"/>
        <v>Tresoreria</v>
      </c>
      <c r="C9" s="2">
        <v>1300002</v>
      </c>
      <c r="D9" s="2">
        <v>13001</v>
      </c>
      <c r="E9" s="2" t="str">
        <f t="shared" si="1"/>
        <v>1</v>
      </c>
      <c r="F9" s="2" t="s">
        <v>77</v>
      </c>
      <c r="G9" s="21">
        <v>100000</v>
      </c>
    </row>
    <row r="10" spans="1:7" x14ac:dyDescent="0.25">
      <c r="A10" s="24" t="s">
        <v>78</v>
      </c>
      <c r="B10" s="103" t="str">
        <f t="shared" si="0"/>
        <v>Urbanisme</v>
      </c>
      <c r="C10" s="2">
        <v>2900001</v>
      </c>
      <c r="D10" s="2">
        <v>29000</v>
      </c>
      <c r="E10" s="2" t="str">
        <f t="shared" si="1"/>
        <v>2</v>
      </c>
      <c r="F10" s="2" t="s">
        <v>79</v>
      </c>
      <c r="G10" s="61">
        <v>450000</v>
      </c>
    </row>
    <row r="11" spans="1:7" x14ac:dyDescent="0.25">
      <c r="A11" s="24" t="s">
        <v>70</v>
      </c>
      <c r="B11" s="103" t="str">
        <f t="shared" si="0"/>
        <v>Tresoreria</v>
      </c>
      <c r="C11" s="2">
        <v>3020001</v>
      </c>
      <c r="D11" s="2">
        <v>30200</v>
      </c>
      <c r="E11" s="2" t="str">
        <f t="shared" si="1"/>
        <v>3</v>
      </c>
      <c r="F11" s="2" t="s">
        <v>80</v>
      </c>
      <c r="G11" s="21">
        <v>1313000</v>
      </c>
    </row>
    <row r="12" spans="1:7" x14ac:dyDescent="0.25">
      <c r="A12" s="24" t="s">
        <v>70</v>
      </c>
      <c r="B12" s="103" t="str">
        <f t="shared" si="0"/>
        <v>Tresoreria</v>
      </c>
      <c r="C12" s="2">
        <v>3090001</v>
      </c>
      <c r="D12" s="2">
        <v>30900</v>
      </c>
      <c r="E12" s="2" t="str">
        <f t="shared" ref="E12:E75" si="2">MID(C12,1,1)</f>
        <v>3</v>
      </c>
      <c r="F12" s="2" t="s">
        <v>81</v>
      </c>
      <c r="G12" s="21">
        <v>25000</v>
      </c>
    </row>
    <row r="13" spans="1:7" x14ac:dyDescent="0.25">
      <c r="A13" s="24" t="s">
        <v>82</v>
      </c>
      <c r="B13" s="103" t="str">
        <f t="shared" si="0"/>
        <v>E_Música</v>
      </c>
      <c r="C13" s="2">
        <v>3120001</v>
      </c>
      <c r="D13" s="2">
        <v>31201</v>
      </c>
      <c r="E13" s="2" t="str">
        <f t="shared" si="2"/>
        <v>3</v>
      </c>
      <c r="F13" s="2" t="s">
        <v>83</v>
      </c>
      <c r="G13" s="21">
        <v>23000</v>
      </c>
    </row>
    <row r="14" spans="1:7" x14ac:dyDescent="0.25">
      <c r="A14" s="24" t="s">
        <v>82</v>
      </c>
      <c r="B14" s="103" t="str">
        <f t="shared" si="0"/>
        <v>E_Música</v>
      </c>
      <c r="C14" s="2">
        <v>3120002</v>
      </c>
      <c r="D14" s="2" t="s">
        <v>1559</v>
      </c>
      <c r="E14" s="2" t="str">
        <f t="shared" si="2"/>
        <v>3</v>
      </c>
      <c r="F14" s="2" t="s">
        <v>84</v>
      </c>
      <c r="G14" s="21">
        <v>195000</v>
      </c>
    </row>
    <row r="15" spans="1:7" x14ac:dyDescent="0.25">
      <c r="A15" s="24" t="s">
        <v>85</v>
      </c>
      <c r="B15" s="103" t="str">
        <f t="shared" si="0"/>
        <v>Esports</v>
      </c>
      <c r="C15" s="2">
        <v>3130001</v>
      </c>
      <c r="D15" s="2" t="s">
        <v>1560</v>
      </c>
      <c r="E15" s="2" t="str">
        <f t="shared" si="2"/>
        <v>3</v>
      </c>
      <c r="F15" s="2" t="s">
        <v>86</v>
      </c>
      <c r="G15" s="21">
        <v>1500</v>
      </c>
    </row>
    <row r="16" spans="1:7" x14ac:dyDescent="0.25">
      <c r="A16" s="24" t="s">
        <v>87</v>
      </c>
      <c r="B16" s="103" t="str">
        <f t="shared" si="0"/>
        <v>Complex piscines</v>
      </c>
      <c r="C16" s="2">
        <v>3130002</v>
      </c>
      <c r="D16" s="2" t="s">
        <v>1561</v>
      </c>
      <c r="E16" s="2" t="str">
        <f t="shared" si="2"/>
        <v>3</v>
      </c>
      <c r="F16" s="2" t="s">
        <v>88</v>
      </c>
      <c r="G16" s="21">
        <v>16000</v>
      </c>
    </row>
    <row r="17" spans="1:7" x14ac:dyDescent="0.25">
      <c r="A17" s="24" t="s">
        <v>89</v>
      </c>
      <c r="B17" s="103" t="str">
        <f t="shared" si="0"/>
        <v>Promoció Econòmica</v>
      </c>
      <c r="C17" s="2">
        <v>3190001</v>
      </c>
      <c r="D17" s="2" t="s">
        <v>1562</v>
      </c>
      <c r="E17" s="2" t="str">
        <f t="shared" si="2"/>
        <v>3</v>
      </c>
      <c r="F17" s="2" t="s">
        <v>90</v>
      </c>
      <c r="G17" s="21">
        <v>1000</v>
      </c>
    </row>
    <row r="18" spans="1:7" x14ac:dyDescent="0.25">
      <c r="A18" s="24" t="s">
        <v>70</v>
      </c>
      <c r="B18" s="103" t="str">
        <f t="shared" si="0"/>
        <v>Tresoreria</v>
      </c>
      <c r="C18" s="2">
        <v>3190002</v>
      </c>
      <c r="D18" s="2" t="s">
        <v>1563</v>
      </c>
      <c r="E18" s="2" t="str">
        <f t="shared" si="2"/>
        <v>3</v>
      </c>
      <c r="F18" s="2" t="s">
        <v>91</v>
      </c>
      <c r="G18" s="21">
        <v>30000</v>
      </c>
    </row>
    <row r="19" spans="1:7" x14ac:dyDescent="0.25">
      <c r="A19" s="24" t="s">
        <v>92</v>
      </c>
      <c r="B19" s="103" t="str">
        <f t="shared" si="0"/>
        <v>Administració General Secretaria</v>
      </c>
      <c r="C19" s="2">
        <v>3190003</v>
      </c>
      <c r="D19" s="2" t="s">
        <v>1564</v>
      </c>
      <c r="E19" s="2" t="str">
        <f t="shared" si="2"/>
        <v>3</v>
      </c>
      <c r="F19" s="2" t="s">
        <v>93</v>
      </c>
      <c r="G19" s="21">
        <v>2500</v>
      </c>
    </row>
    <row r="20" spans="1:7" x14ac:dyDescent="0.25">
      <c r="A20" s="24" t="s">
        <v>70</v>
      </c>
      <c r="B20" s="103" t="str">
        <f t="shared" si="0"/>
        <v>Tresoreria</v>
      </c>
      <c r="C20" s="2">
        <v>3190004</v>
      </c>
      <c r="D20" s="2" t="s">
        <v>1565</v>
      </c>
      <c r="E20" s="2" t="str">
        <f t="shared" si="2"/>
        <v>3</v>
      </c>
      <c r="F20" s="2" t="s">
        <v>94</v>
      </c>
      <c r="G20" s="21">
        <v>48000</v>
      </c>
    </row>
    <row r="21" spans="1:7" x14ac:dyDescent="0.25">
      <c r="A21" s="24" t="s">
        <v>78</v>
      </c>
      <c r="B21" s="103" t="str">
        <f t="shared" si="0"/>
        <v>Urbanisme</v>
      </c>
      <c r="C21" s="2">
        <v>3210001</v>
      </c>
      <c r="D21" s="2">
        <v>32100</v>
      </c>
      <c r="E21" s="2" t="str">
        <f t="shared" si="2"/>
        <v>3</v>
      </c>
      <c r="F21" s="2" t="s">
        <v>95</v>
      </c>
      <c r="G21" s="21">
        <v>40000</v>
      </c>
    </row>
    <row r="22" spans="1:7" x14ac:dyDescent="0.25">
      <c r="A22" s="24" t="s">
        <v>78</v>
      </c>
      <c r="B22" s="103" t="str">
        <f t="shared" si="0"/>
        <v>Urbanisme</v>
      </c>
      <c r="C22" s="2">
        <v>3220001</v>
      </c>
      <c r="D22" s="2">
        <v>32200</v>
      </c>
      <c r="E22" s="2" t="str">
        <f t="shared" si="2"/>
        <v>3</v>
      </c>
      <c r="F22" s="2" t="s">
        <v>96</v>
      </c>
      <c r="G22" s="21">
        <v>200</v>
      </c>
    </row>
    <row r="23" spans="1:7" x14ac:dyDescent="0.25">
      <c r="A23" s="24" t="s">
        <v>70</v>
      </c>
      <c r="B23" s="103" t="str">
        <f t="shared" si="0"/>
        <v>Tresoreria</v>
      </c>
      <c r="C23" s="2">
        <v>3250001</v>
      </c>
      <c r="D23" s="2">
        <v>32500</v>
      </c>
      <c r="E23" s="2" t="str">
        <f t="shared" si="2"/>
        <v>3</v>
      </c>
      <c r="F23" s="2" t="s">
        <v>97</v>
      </c>
      <c r="G23" s="21">
        <v>12500</v>
      </c>
    </row>
    <row r="24" spans="1:7" x14ac:dyDescent="0.25">
      <c r="A24" s="24" t="s">
        <v>98</v>
      </c>
      <c r="B24" s="103" t="s">
        <v>98</v>
      </c>
      <c r="C24" s="2">
        <v>3260001</v>
      </c>
      <c r="D24" s="2">
        <v>32600</v>
      </c>
      <c r="E24" s="2" t="str">
        <f t="shared" si="2"/>
        <v>3</v>
      </c>
      <c r="F24" s="2" t="s">
        <v>99</v>
      </c>
      <c r="G24" s="21">
        <v>4500</v>
      </c>
    </row>
    <row r="25" spans="1:7" x14ac:dyDescent="0.25">
      <c r="A25" s="24" t="s">
        <v>92</v>
      </c>
      <c r="B25" s="103" t="str">
        <f t="shared" ref="B25:B52" si="3">A25</f>
        <v>Administració General Secretaria</v>
      </c>
      <c r="C25" s="2">
        <v>3290002</v>
      </c>
      <c r="D25" s="2" t="s">
        <v>1566</v>
      </c>
      <c r="E25" s="2" t="str">
        <f t="shared" si="2"/>
        <v>3</v>
      </c>
      <c r="F25" s="2" t="s">
        <v>100</v>
      </c>
      <c r="G25" s="21">
        <v>100</v>
      </c>
    </row>
    <row r="26" spans="1:7" x14ac:dyDescent="0.25">
      <c r="A26" s="24" t="s">
        <v>78</v>
      </c>
      <c r="B26" s="103" t="str">
        <f t="shared" si="3"/>
        <v>Urbanisme</v>
      </c>
      <c r="C26" s="2">
        <v>3290003</v>
      </c>
      <c r="D26" s="2" t="s">
        <v>1567</v>
      </c>
      <c r="E26" s="2" t="str">
        <f t="shared" si="2"/>
        <v>3</v>
      </c>
      <c r="F26" s="2" t="s">
        <v>101</v>
      </c>
      <c r="G26" s="21">
        <v>25000</v>
      </c>
    </row>
    <row r="27" spans="1:7" x14ac:dyDescent="0.25">
      <c r="A27" s="24" t="s">
        <v>89</v>
      </c>
      <c r="B27" s="103" t="str">
        <f t="shared" si="3"/>
        <v>Promoció Econòmica</v>
      </c>
      <c r="C27" s="2">
        <v>3300001</v>
      </c>
      <c r="D27" s="2">
        <v>33000</v>
      </c>
      <c r="E27" s="2" t="str">
        <f t="shared" si="2"/>
        <v>3</v>
      </c>
      <c r="F27" s="2" t="s">
        <v>102</v>
      </c>
      <c r="G27" s="21">
        <v>7500</v>
      </c>
    </row>
    <row r="28" spans="1:7" x14ac:dyDescent="0.25">
      <c r="A28" s="24" t="s">
        <v>70</v>
      </c>
      <c r="B28" s="103" t="str">
        <f t="shared" si="3"/>
        <v>Tresoreria</v>
      </c>
      <c r="C28" s="2">
        <v>3310001</v>
      </c>
      <c r="D28" s="2">
        <v>33100</v>
      </c>
      <c r="E28" s="2" t="str">
        <f t="shared" si="2"/>
        <v>3</v>
      </c>
      <c r="F28" s="2" t="s">
        <v>103</v>
      </c>
      <c r="G28" s="21">
        <v>81000</v>
      </c>
    </row>
    <row r="29" spans="1:7" x14ac:dyDescent="0.25">
      <c r="A29" s="24" t="s">
        <v>70</v>
      </c>
      <c r="B29" s="103" t="str">
        <f t="shared" si="3"/>
        <v>Tresoreria</v>
      </c>
      <c r="C29" s="2">
        <v>3320001</v>
      </c>
      <c r="D29" s="2" t="s">
        <v>1568</v>
      </c>
      <c r="E29" s="2" t="str">
        <f t="shared" si="2"/>
        <v>3</v>
      </c>
      <c r="F29" s="2" t="s">
        <v>1547</v>
      </c>
      <c r="G29" s="21">
        <v>170000</v>
      </c>
    </row>
    <row r="30" spans="1:7" x14ac:dyDescent="0.25">
      <c r="A30" s="24" t="s">
        <v>70</v>
      </c>
      <c r="B30" s="103" t="str">
        <f t="shared" si="3"/>
        <v>Tresoreria</v>
      </c>
      <c r="C30" s="2">
        <v>3320002</v>
      </c>
      <c r="D30" s="2" t="s">
        <v>1569</v>
      </c>
      <c r="E30" s="2" t="str">
        <f t="shared" si="2"/>
        <v>3</v>
      </c>
      <c r="F30" s="2" t="s">
        <v>1548</v>
      </c>
      <c r="G30" s="21">
        <v>52000</v>
      </c>
    </row>
    <row r="31" spans="1:7" x14ac:dyDescent="0.25">
      <c r="A31" s="24" t="s">
        <v>70</v>
      </c>
      <c r="B31" s="103" t="str">
        <f t="shared" si="3"/>
        <v>Tresoreria</v>
      </c>
      <c r="C31" s="2">
        <v>3330001</v>
      </c>
      <c r="D31" s="2" t="s">
        <v>1570</v>
      </c>
      <c r="E31" s="2" t="str">
        <f t="shared" si="2"/>
        <v>3</v>
      </c>
      <c r="F31" s="2" t="s">
        <v>1549</v>
      </c>
      <c r="G31" s="21">
        <v>7000</v>
      </c>
    </row>
    <row r="32" spans="1:7" x14ac:dyDescent="0.25">
      <c r="A32" s="24" t="s">
        <v>70</v>
      </c>
      <c r="B32" s="103" t="str">
        <f t="shared" si="3"/>
        <v>Tresoreria</v>
      </c>
      <c r="C32" s="2">
        <v>3330002</v>
      </c>
      <c r="D32" s="2" t="s">
        <v>1571</v>
      </c>
      <c r="E32" s="2" t="str">
        <f t="shared" si="2"/>
        <v>3</v>
      </c>
      <c r="F32" s="2" t="s">
        <v>1550</v>
      </c>
      <c r="G32" s="21">
        <v>7000</v>
      </c>
    </row>
    <row r="33" spans="1:7" x14ac:dyDescent="0.25">
      <c r="A33" s="24" t="s">
        <v>70</v>
      </c>
      <c r="B33" s="103" t="str">
        <f t="shared" si="3"/>
        <v>Tresoreria</v>
      </c>
      <c r="C33" s="2">
        <v>3330003</v>
      </c>
      <c r="D33" s="2" t="s">
        <v>1572</v>
      </c>
      <c r="E33" s="2" t="str">
        <f t="shared" si="2"/>
        <v>3</v>
      </c>
      <c r="F33" s="2" t="s">
        <v>104</v>
      </c>
      <c r="G33" s="21">
        <v>7000</v>
      </c>
    </row>
    <row r="34" spans="1:7" x14ac:dyDescent="0.25">
      <c r="A34" s="24" t="s">
        <v>78</v>
      </c>
      <c r="B34" s="103" t="str">
        <f t="shared" si="3"/>
        <v>Urbanisme</v>
      </c>
      <c r="C34" s="2">
        <v>3340001</v>
      </c>
      <c r="D34" s="2">
        <v>33400</v>
      </c>
      <c r="E34" s="2" t="str">
        <f t="shared" si="2"/>
        <v>3</v>
      </c>
      <c r="F34" s="2" t="s">
        <v>105</v>
      </c>
      <c r="G34" s="21">
        <v>500</v>
      </c>
    </row>
    <row r="35" spans="1:7" x14ac:dyDescent="0.25">
      <c r="A35" s="24" t="s">
        <v>70</v>
      </c>
      <c r="B35" s="103" t="str">
        <f t="shared" si="3"/>
        <v>Tresoreria</v>
      </c>
      <c r="C35" s="2">
        <v>3350001</v>
      </c>
      <c r="D35" s="2" t="s">
        <v>1573</v>
      </c>
      <c r="E35" s="2" t="str">
        <f t="shared" si="2"/>
        <v>3</v>
      </c>
      <c r="F35" s="2" t="s">
        <v>106</v>
      </c>
      <c r="G35" s="21">
        <v>36000</v>
      </c>
    </row>
    <row r="36" spans="1:7" x14ac:dyDescent="0.25">
      <c r="A36" s="24" t="s">
        <v>70</v>
      </c>
      <c r="B36" s="103" t="str">
        <f t="shared" si="3"/>
        <v>Tresoreria</v>
      </c>
      <c r="C36" s="2">
        <v>3350002</v>
      </c>
      <c r="D36" s="2" t="s">
        <v>1574</v>
      </c>
      <c r="E36" s="2" t="str">
        <f t="shared" si="2"/>
        <v>3</v>
      </c>
      <c r="F36" s="2" t="s">
        <v>107</v>
      </c>
      <c r="G36" s="21">
        <v>5000</v>
      </c>
    </row>
    <row r="37" spans="1:7" x14ac:dyDescent="0.25">
      <c r="A37" s="24" t="s">
        <v>70</v>
      </c>
      <c r="B37" s="103" t="str">
        <f t="shared" si="3"/>
        <v>Tresoreria</v>
      </c>
      <c r="C37" s="2">
        <v>3380001</v>
      </c>
      <c r="D37" s="2">
        <v>33800</v>
      </c>
      <c r="E37" s="2" t="str">
        <f t="shared" si="2"/>
        <v>3</v>
      </c>
      <c r="F37" s="2" t="s">
        <v>108</v>
      </c>
      <c r="G37" s="21">
        <v>60000</v>
      </c>
    </row>
    <row r="38" spans="1:7" x14ac:dyDescent="0.25">
      <c r="A38" s="24" t="s">
        <v>85</v>
      </c>
      <c r="B38" s="103" t="str">
        <f t="shared" si="3"/>
        <v>Esports</v>
      </c>
      <c r="C38" s="2">
        <v>3390003</v>
      </c>
      <c r="D38" s="2">
        <v>33903</v>
      </c>
      <c r="E38" s="2" t="str">
        <f t="shared" si="2"/>
        <v>3</v>
      </c>
      <c r="F38" s="2" t="s">
        <v>1545</v>
      </c>
      <c r="G38" s="21">
        <v>1000</v>
      </c>
    </row>
    <row r="39" spans="1:7" x14ac:dyDescent="0.25">
      <c r="A39" s="29" t="s">
        <v>109</v>
      </c>
      <c r="B39" s="103" t="str">
        <f t="shared" si="3"/>
        <v>Igualtat, salut i joventut</v>
      </c>
      <c r="C39" s="2">
        <v>3390001</v>
      </c>
      <c r="D39" s="2" t="s">
        <v>1575</v>
      </c>
      <c r="E39" s="2" t="str">
        <f t="shared" si="2"/>
        <v>3</v>
      </c>
      <c r="F39" s="27" t="s">
        <v>110</v>
      </c>
      <c r="G39" s="21">
        <v>1800</v>
      </c>
    </row>
    <row r="40" spans="1:7" x14ac:dyDescent="0.25">
      <c r="A40" s="24" t="s">
        <v>111</v>
      </c>
      <c r="B40" s="103" t="str">
        <f t="shared" si="3"/>
        <v>Cultura</v>
      </c>
      <c r="C40" s="2">
        <v>3390002</v>
      </c>
      <c r="D40" s="2" t="s">
        <v>1576</v>
      </c>
      <c r="E40" s="2" t="str">
        <f t="shared" si="2"/>
        <v>3</v>
      </c>
      <c r="F40" s="2" t="s">
        <v>112</v>
      </c>
      <c r="G40" s="21">
        <v>250</v>
      </c>
    </row>
    <row r="41" spans="1:7" x14ac:dyDescent="0.25">
      <c r="A41" s="24" t="s">
        <v>111</v>
      </c>
      <c r="B41" s="103" t="str">
        <f t="shared" si="3"/>
        <v>Cultura</v>
      </c>
      <c r="C41" s="2">
        <v>3390004</v>
      </c>
      <c r="D41" s="2" t="s">
        <v>1577</v>
      </c>
      <c r="E41" s="2" t="str">
        <f t="shared" si="2"/>
        <v>3</v>
      </c>
      <c r="F41" s="2" t="s">
        <v>113</v>
      </c>
      <c r="G41" s="21">
        <v>500</v>
      </c>
    </row>
    <row r="42" spans="1:7" x14ac:dyDescent="0.25">
      <c r="A42" s="24" t="s">
        <v>70</v>
      </c>
      <c r="B42" s="103" t="str">
        <f t="shared" si="3"/>
        <v>Tresoreria</v>
      </c>
      <c r="C42" s="2">
        <v>3390005</v>
      </c>
      <c r="D42" s="2" t="s">
        <v>1578</v>
      </c>
      <c r="E42" s="2" t="str">
        <f t="shared" si="2"/>
        <v>3</v>
      </c>
      <c r="F42" s="2" t="s">
        <v>114</v>
      </c>
      <c r="G42" s="21">
        <v>3500</v>
      </c>
    </row>
    <row r="43" spans="1:7" x14ac:dyDescent="0.25">
      <c r="A43" s="24" t="s">
        <v>89</v>
      </c>
      <c r="B43" s="103" t="str">
        <f t="shared" si="3"/>
        <v>Promoció Econòmica</v>
      </c>
      <c r="C43" s="2">
        <v>3390006</v>
      </c>
      <c r="D43" s="2" t="s">
        <v>1579</v>
      </c>
      <c r="E43" s="2" t="str">
        <f t="shared" si="2"/>
        <v>3</v>
      </c>
      <c r="F43" s="2" t="s">
        <v>115</v>
      </c>
      <c r="G43" s="61">
        <v>62000</v>
      </c>
    </row>
    <row r="44" spans="1:7" x14ac:dyDescent="0.25">
      <c r="A44" s="24" t="s">
        <v>70</v>
      </c>
      <c r="B44" s="103" t="str">
        <f t="shared" si="3"/>
        <v>Tresoreria</v>
      </c>
      <c r="C44" s="2">
        <v>3390007</v>
      </c>
      <c r="D44" s="2" t="s">
        <v>1580</v>
      </c>
      <c r="E44" s="2" t="str">
        <f t="shared" si="2"/>
        <v>3</v>
      </c>
      <c r="F44" s="2" t="s">
        <v>116</v>
      </c>
      <c r="G44" s="21">
        <v>5000</v>
      </c>
    </row>
    <row r="45" spans="1:7" x14ac:dyDescent="0.25">
      <c r="A45" s="24" t="s">
        <v>78</v>
      </c>
      <c r="B45" s="103" t="str">
        <f t="shared" si="3"/>
        <v>Urbanisme</v>
      </c>
      <c r="C45" s="2">
        <v>3390008</v>
      </c>
      <c r="D45" s="2" t="s">
        <v>1581</v>
      </c>
      <c r="E45" s="2" t="str">
        <f t="shared" si="2"/>
        <v>3</v>
      </c>
      <c r="F45" s="2" t="s">
        <v>117</v>
      </c>
      <c r="G45" s="21">
        <v>15000</v>
      </c>
    </row>
    <row r="46" spans="1:7" x14ac:dyDescent="0.25">
      <c r="A46" s="24" t="s">
        <v>70</v>
      </c>
      <c r="B46" s="103" t="str">
        <f t="shared" si="3"/>
        <v>Tresoreria</v>
      </c>
      <c r="C46" s="2">
        <v>3390009</v>
      </c>
      <c r="D46" s="2" t="s">
        <v>1582</v>
      </c>
      <c r="E46" s="2" t="str">
        <f t="shared" si="2"/>
        <v>3</v>
      </c>
      <c r="F46" s="2" t="s">
        <v>118</v>
      </c>
      <c r="G46" s="21">
        <v>45000</v>
      </c>
    </row>
    <row r="47" spans="1:7" x14ac:dyDescent="0.25">
      <c r="A47" s="24" t="s">
        <v>111</v>
      </c>
      <c r="B47" s="103" t="str">
        <f t="shared" si="3"/>
        <v>Cultura</v>
      </c>
      <c r="C47" s="2">
        <v>3390010</v>
      </c>
      <c r="D47" s="2" t="s">
        <v>1583</v>
      </c>
      <c r="E47" s="2" t="str">
        <f t="shared" si="2"/>
        <v>3</v>
      </c>
      <c r="F47" s="2" t="s">
        <v>119</v>
      </c>
      <c r="G47" s="21">
        <v>10</v>
      </c>
    </row>
    <row r="48" spans="1:7" x14ac:dyDescent="0.25">
      <c r="A48" s="24" t="s">
        <v>111</v>
      </c>
      <c r="B48" s="103" t="str">
        <f t="shared" si="3"/>
        <v>Cultura</v>
      </c>
      <c r="C48" s="2">
        <v>3390011</v>
      </c>
      <c r="D48" s="2" t="s">
        <v>1584</v>
      </c>
      <c r="E48" s="2" t="str">
        <f t="shared" si="2"/>
        <v>3</v>
      </c>
      <c r="F48" s="2" t="s">
        <v>120</v>
      </c>
      <c r="G48" s="21">
        <v>1000</v>
      </c>
    </row>
    <row r="49" spans="1:7" x14ac:dyDescent="0.25">
      <c r="A49" s="24" t="s">
        <v>111</v>
      </c>
      <c r="B49" s="103" t="str">
        <f t="shared" si="3"/>
        <v>Cultura</v>
      </c>
      <c r="C49" s="2">
        <v>3390012</v>
      </c>
      <c r="D49" s="2" t="s">
        <v>1585</v>
      </c>
      <c r="E49" s="2" t="str">
        <f t="shared" si="2"/>
        <v>3</v>
      </c>
      <c r="F49" s="2" t="s">
        <v>121</v>
      </c>
      <c r="G49" s="21">
        <v>2000</v>
      </c>
    </row>
    <row r="50" spans="1:7" x14ac:dyDescent="0.25">
      <c r="A50" s="24" t="s">
        <v>70</v>
      </c>
      <c r="B50" s="103" t="str">
        <f t="shared" si="3"/>
        <v>Tresoreria</v>
      </c>
      <c r="C50" s="2">
        <v>3390013</v>
      </c>
      <c r="D50" s="2" t="s">
        <v>1586</v>
      </c>
      <c r="E50" s="2" t="str">
        <f t="shared" si="2"/>
        <v>3</v>
      </c>
      <c r="F50" s="2" t="s">
        <v>1551</v>
      </c>
      <c r="G50" s="21">
        <v>2000</v>
      </c>
    </row>
    <row r="51" spans="1:7" x14ac:dyDescent="0.25">
      <c r="A51" s="24" t="s">
        <v>122</v>
      </c>
      <c r="B51" s="103" t="str">
        <f t="shared" si="3"/>
        <v>Museu_Trepat</v>
      </c>
      <c r="C51" s="2">
        <v>3390014</v>
      </c>
      <c r="D51" s="2" t="s">
        <v>1587</v>
      </c>
      <c r="E51" s="2" t="str">
        <f t="shared" si="2"/>
        <v>3</v>
      </c>
      <c r="F51" s="2" t="s">
        <v>123</v>
      </c>
      <c r="G51" s="21">
        <v>10</v>
      </c>
    </row>
    <row r="52" spans="1:7" x14ac:dyDescent="0.25">
      <c r="A52" s="24" t="s">
        <v>70</v>
      </c>
      <c r="B52" s="103" t="str">
        <f t="shared" si="3"/>
        <v>Tresoreria</v>
      </c>
      <c r="C52" s="2">
        <v>3390015</v>
      </c>
      <c r="D52" s="2" t="s">
        <v>1588</v>
      </c>
      <c r="E52" s="2" t="str">
        <f t="shared" si="2"/>
        <v>3</v>
      </c>
      <c r="F52" s="2" t="s">
        <v>124</v>
      </c>
      <c r="G52" s="21">
        <v>1000</v>
      </c>
    </row>
    <row r="53" spans="1:7" x14ac:dyDescent="0.25">
      <c r="A53" s="25" t="s">
        <v>109</v>
      </c>
      <c r="B53" s="103" t="s">
        <v>125</v>
      </c>
      <c r="C53" s="2">
        <v>3410001</v>
      </c>
      <c r="D53" s="2">
        <v>34100</v>
      </c>
      <c r="E53" s="2" t="str">
        <f t="shared" si="2"/>
        <v>3</v>
      </c>
      <c r="F53" s="2" t="s">
        <v>126</v>
      </c>
      <c r="G53" s="21">
        <v>750</v>
      </c>
    </row>
    <row r="54" spans="1:7" x14ac:dyDescent="0.25">
      <c r="A54" s="29" t="s">
        <v>109</v>
      </c>
      <c r="B54" s="103" t="str">
        <f t="shared" ref="B54:B85" si="4">A54</f>
        <v>Igualtat, salut i joventut</v>
      </c>
      <c r="C54" s="2">
        <v>3410002</v>
      </c>
      <c r="D54" s="2">
        <v>34102</v>
      </c>
      <c r="E54" s="2" t="str">
        <f t="shared" si="2"/>
        <v>3</v>
      </c>
      <c r="F54" s="27" t="s">
        <v>127</v>
      </c>
      <c r="G54" s="21">
        <v>4500</v>
      </c>
    </row>
    <row r="55" spans="1:7" x14ac:dyDescent="0.25">
      <c r="A55" s="24" t="s">
        <v>128</v>
      </c>
      <c r="B55" s="103" t="str">
        <f t="shared" si="4"/>
        <v>Centre la Solana</v>
      </c>
      <c r="C55" s="2">
        <v>3420001</v>
      </c>
      <c r="D55" s="2" t="s">
        <v>1589</v>
      </c>
      <c r="E55" s="2" t="str">
        <f t="shared" si="2"/>
        <v>3</v>
      </c>
      <c r="F55" s="2" t="s">
        <v>129</v>
      </c>
      <c r="G55" s="21">
        <v>4500</v>
      </c>
    </row>
    <row r="56" spans="1:7" x14ac:dyDescent="0.25">
      <c r="A56" s="24" t="s">
        <v>130</v>
      </c>
      <c r="B56" s="103" t="str">
        <f t="shared" si="4"/>
        <v>Llar_Infants_La_Pau</v>
      </c>
      <c r="C56" s="2">
        <v>3420002</v>
      </c>
      <c r="D56" s="2" t="s">
        <v>1590</v>
      </c>
      <c r="E56" s="2" t="str">
        <f t="shared" si="2"/>
        <v>3</v>
      </c>
      <c r="F56" s="2" t="s">
        <v>131</v>
      </c>
      <c r="G56" s="21">
        <v>610</v>
      </c>
    </row>
    <row r="57" spans="1:7" x14ac:dyDescent="0.25">
      <c r="A57" s="24" t="s">
        <v>130</v>
      </c>
      <c r="B57" s="103" t="str">
        <f t="shared" si="4"/>
        <v>Llar_Infants_La_Pau</v>
      </c>
      <c r="C57" s="2">
        <v>3420003</v>
      </c>
      <c r="D57" s="2" t="s">
        <v>1591</v>
      </c>
      <c r="E57" s="2" t="str">
        <f t="shared" si="2"/>
        <v>3</v>
      </c>
      <c r="F57" s="2" t="s">
        <v>132</v>
      </c>
      <c r="G57" s="21">
        <v>2000</v>
      </c>
    </row>
    <row r="58" spans="1:7" x14ac:dyDescent="0.25">
      <c r="A58" s="24" t="s">
        <v>130</v>
      </c>
      <c r="B58" s="103" t="str">
        <f t="shared" si="4"/>
        <v>Llar_Infants_La_Pau</v>
      </c>
      <c r="C58" s="2">
        <v>3420004</v>
      </c>
      <c r="D58" s="2" t="s">
        <v>1592</v>
      </c>
      <c r="E58" s="2" t="str">
        <f t="shared" si="2"/>
        <v>3</v>
      </c>
      <c r="F58" s="2" t="s">
        <v>133</v>
      </c>
      <c r="G58" s="21">
        <v>27300</v>
      </c>
    </row>
    <row r="59" spans="1:7" x14ac:dyDescent="0.25">
      <c r="A59" s="24" t="s">
        <v>134</v>
      </c>
      <c r="B59" s="103" t="str">
        <f t="shared" si="4"/>
        <v>Llar_Infants_El_Niu</v>
      </c>
      <c r="C59" s="2">
        <v>3420005</v>
      </c>
      <c r="D59" s="2" t="s">
        <v>1593</v>
      </c>
      <c r="E59" s="2" t="str">
        <f t="shared" si="2"/>
        <v>3</v>
      </c>
      <c r="F59" s="2" t="s">
        <v>135</v>
      </c>
      <c r="G59" s="61">
        <v>43100</v>
      </c>
    </row>
    <row r="60" spans="1:7" x14ac:dyDescent="0.25">
      <c r="A60" s="24" t="s">
        <v>134</v>
      </c>
      <c r="B60" s="103" t="str">
        <f t="shared" si="4"/>
        <v>Llar_Infants_El_Niu</v>
      </c>
      <c r="C60" s="2">
        <v>3420006</v>
      </c>
      <c r="D60" s="2" t="s">
        <v>1594</v>
      </c>
      <c r="E60" s="2" t="str">
        <f t="shared" si="2"/>
        <v>3</v>
      </c>
      <c r="F60" s="2" t="s">
        <v>136</v>
      </c>
      <c r="G60" s="61">
        <v>877</v>
      </c>
    </row>
    <row r="61" spans="1:7" x14ac:dyDescent="0.25">
      <c r="A61" s="24" t="s">
        <v>134</v>
      </c>
      <c r="B61" s="103" t="str">
        <f t="shared" si="4"/>
        <v>Llar_Infants_El_Niu</v>
      </c>
      <c r="C61" s="2">
        <v>3420007</v>
      </c>
      <c r="D61" s="2" t="s">
        <v>1595</v>
      </c>
      <c r="E61" s="2" t="str">
        <f t="shared" si="2"/>
        <v>3</v>
      </c>
      <c r="F61" s="2" t="s">
        <v>137</v>
      </c>
      <c r="G61" s="61">
        <v>3200</v>
      </c>
    </row>
    <row r="62" spans="1:7" x14ac:dyDescent="0.25">
      <c r="A62" s="24" t="s">
        <v>134</v>
      </c>
      <c r="B62" s="103" t="str">
        <f t="shared" si="4"/>
        <v>Llar_Infants_El_Niu</v>
      </c>
      <c r="C62" s="2">
        <v>3420008</v>
      </c>
      <c r="D62" s="2" t="s">
        <v>1596</v>
      </c>
      <c r="E62" s="2" t="str">
        <f t="shared" si="2"/>
        <v>3</v>
      </c>
      <c r="F62" s="2" t="s">
        <v>138</v>
      </c>
      <c r="G62" s="61">
        <v>35000</v>
      </c>
    </row>
    <row r="63" spans="1:7" x14ac:dyDescent="0.25">
      <c r="A63" s="24" t="s">
        <v>130</v>
      </c>
      <c r="B63" s="103" t="str">
        <f t="shared" si="4"/>
        <v>Llar_Infants_La_Pau</v>
      </c>
      <c r="C63" s="2">
        <v>3420009</v>
      </c>
      <c r="D63" s="2" t="s">
        <v>1597</v>
      </c>
      <c r="E63" s="2" t="str">
        <f t="shared" si="2"/>
        <v>3</v>
      </c>
      <c r="F63" s="2" t="s">
        <v>139</v>
      </c>
      <c r="G63" s="61">
        <v>26300</v>
      </c>
    </row>
    <row r="64" spans="1:7" x14ac:dyDescent="0.25">
      <c r="A64" s="24" t="s">
        <v>85</v>
      </c>
      <c r="B64" s="103" t="str">
        <f t="shared" si="4"/>
        <v>Esports</v>
      </c>
      <c r="C64" s="2">
        <v>3430001</v>
      </c>
      <c r="D64" s="2" t="s">
        <v>1598</v>
      </c>
      <c r="E64" s="2" t="str">
        <f t="shared" si="2"/>
        <v>3</v>
      </c>
      <c r="F64" s="2" t="s">
        <v>140</v>
      </c>
      <c r="G64" s="21">
        <v>1000</v>
      </c>
    </row>
    <row r="65" spans="1:7" x14ac:dyDescent="0.25">
      <c r="A65" s="24" t="s">
        <v>87</v>
      </c>
      <c r="B65" s="103" t="str">
        <f t="shared" si="4"/>
        <v>Complex piscines</v>
      </c>
      <c r="C65" s="2">
        <v>3130003</v>
      </c>
      <c r="D65" s="2">
        <v>31303</v>
      </c>
      <c r="E65" s="2" t="str">
        <f t="shared" si="2"/>
        <v>3</v>
      </c>
      <c r="F65" s="2" t="s">
        <v>141</v>
      </c>
      <c r="G65" s="21">
        <v>95000</v>
      </c>
    </row>
    <row r="66" spans="1:7" x14ac:dyDescent="0.25">
      <c r="A66" s="24" t="s">
        <v>87</v>
      </c>
      <c r="B66" s="103" t="str">
        <f t="shared" si="4"/>
        <v>Complex piscines</v>
      </c>
      <c r="C66" s="2">
        <v>3430003</v>
      </c>
      <c r="D66" s="2" t="s">
        <v>1599</v>
      </c>
      <c r="E66" s="2" t="str">
        <f t="shared" si="2"/>
        <v>3</v>
      </c>
      <c r="F66" s="2" t="s">
        <v>142</v>
      </c>
      <c r="G66" s="21">
        <v>25000</v>
      </c>
    </row>
    <row r="67" spans="1:7" x14ac:dyDescent="0.25">
      <c r="A67" s="24" t="s">
        <v>122</v>
      </c>
      <c r="B67" s="103" t="str">
        <f t="shared" si="4"/>
        <v>Museu_Trepat</v>
      </c>
      <c r="C67" s="2">
        <v>3440001</v>
      </c>
      <c r="D67" s="2" t="s">
        <v>1600</v>
      </c>
      <c r="E67" s="2" t="str">
        <f t="shared" si="2"/>
        <v>3</v>
      </c>
      <c r="F67" s="2" t="s">
        <v>143</v>
      </c>
      <c r="G67" s="21">
        <v>500</v>
      </c>
    </row>
    <row r="68" spans="1:7" x14ac:dyDescent="0.25">
      <c r="A68" s="24" t="s">
        <v>144</v>
      </c>
      <c r="B68" s="103" t="str">
        <f t="shared" si="4"/>
        <v>Museu_Tàrrega</v>
      </c>
      <c r="C68" s="2">
        <v>3440002</v>
      </c>
      <c r="D68" s="2" t="s">
        <v>1601</v>
      </c>
      <c r="E68" s="2" t="str">
        <f t="shared" si="2"/>
        <v>3</v>
      </c>
      <c r="F68" s="2" t="s">
        <v>145</v>
      </c>
      <c r="G68" s="21">
        <v>150</v>
      </c>
    </row>
    <row r="69" spans="1:7" x14ac:dyDescent="0.25">
      <c r="A69" s="24" t="s">
        <v>89</v>
      </c>
      <c r="B69" s="103" t="str">
        <f t="shared" si="4"/>
        <v>Promoció Econòmica</v>
      </c>
      <c r="C69" s="2">
        <v>3490001</v>
      </c>
      <c r="D69" s="2" t="s">
        <v>1602</v>
      </c>
      <c r="E69" s="2" t="str">
        <f t="shared" si="2"/>
        <v>3</v>
      </c>
      <c r="F69" s="2" t="s">
        <v>146</v>
      </c>
      <c r="G69" s="21">
        <v>80000</v>
      </c>
    </row>
    <row r="70" spans="1:7" x14ac:dyDescent="0.25">
      <c r="A70" s="24" t="s">
        <v>111</v>
      </c>
      <c r="B70" s="103" t="str">
        <f t="shared" si="4"/>
        <v>Cultura</v>
      </c>
      <c r="C70" s="2">
        <v>3490003</v>
      </c>
      <c r="D70" s="2" t="s">
        <v>1603</v>
      </c>
      <c r="E70" s="2" t="str">
        <f t="shared" si="2"/>
        <v>3</v>
      </c>
      <c r="F70" s="2" t="s">
        <v>147</v>
      </c>
      <c r="G70" s="21">
        <v>32000</v>
      </c>
    </row>
    <row r="71" spans="1:7" x14ac:dyDescent="0.25">
      <c r="A71" s="24" t="s">
        <v>111</v>
      </c>
      <c r="B71" s="103" t="str">
        <f t="shared" si="4"/>
        <v>Cultura</v>
      </c>
      <c r="C71" s="2">
        <v>3490004</v>
      </c>
      <c r="D71" s="2" t="s">
        <v>1604</v>
      </c>
      <c r="E71" s="2" t="str">
        <f t="shared" si="2"/>
        <v>3</v>
      </c>
      <c r="F71" s="2" t="s">
        <v>148</v>
      </c>
      <c r="G71" s="21">
        <v>15000</v>
      </c>
    </row>
    <row r="72" spans="1:7" x14ac:dyDescent="0.25">
      <c r="A72" s="24" t="s">
        <v>111</v>
      </c>
      <c r="B72" s="103" t="str">
        <f t="shared" si="4"/>
        <v>Cultura</v>
      </c>
      <c r="C72" s="2">
        <v>3490006</v>
      </c>
      <c r="D72" s="2" t="s">
        <v>1605</v>
      </c>
      <c r="E72" s="2" t="str">
        <f t="shared" si="2"/>
        <v>3</v>
      </c>
      <c r="F72" s="2" t="s">
        <v>149</v>
      </c>
      <c r="G72" s="21">
        <v>15000</v>
      </c>
    </row>
    <row r="73" spans="1:7" x14ac:dyDescent="0.25">
      <c r="A73" s="24" t="s">
        <v>150</v>
      </c>
      <c r="B73" s="103" t="str">
        <f t="shared" si="4"/>
        <v>Serveis Municipals</v>
      </c>
      <c r="C73" s="2">
        <v>3490010</v>
      </c>
      <c r="D73" s="2">
        <v>34910</v>
      </c>
      <c r="E73" s="2" t="str">
        <f t="shared" si="2"/>
        <v>3</v>
      </c>
      <c r="F73" s="2" t="s">
        <v>151</v>
      </c>
      <c r="G73" s="21">
        <v>800</v>
      </c>
    </row>
    <row r="74" spans="1:7" x14ac:dyDescent="0.25">
      <c r="A74" s="24" t="s">
        <v>89</v>
      </c>
      <c r="B74" s="103" t="str">
        <f t="shared" si="4"/>
        <v>Promoció Econòmica</v>
      </c>
      <c r="C74" s="2">
        <v>3490011</v>
      </c>
      <c r="D74" s="2" t="s">
        <v>1606</v>
      </c>
      <c r="E74" s="2" t="str">
        <f t="shared" si="2"/>
        <v>3</v>
      </c>
      <c r="F74" s="2" t="s">
        <v>152</v>
      </c>
      <c r="G74" s="21">
        <v>7000</v>
      </c>
    </row>
    <row r="75" spans="1:7" x14ac:dyDescent="0.25">
      <c r="A75" s="24" t="s">
        <v>89</v>
      </c>
      <c r="B75" s="103" t="str">
        <f t="shared" si="4"/>
        <v>Promoció Econòmica</v>
      </c>
      <c r="C75" s="2">
        <v>3490012</v>
      </c>
      <c r="D75" s="2" t="s">
        <v>1607</v>
      </c>
      <c r="E75" s="2" t="str">
        <f t="shared" si="2"/>
        <v>3</v>
      </c>
      <c r="F75" s="2" t="s">
        <v>153</v>
      </c>
      <c r="G75" s="21">
        <v>10000</v>
      </c>
    </row>
    <row r="76" spans="1:7" x14ac:dyDescent="0.25">
      <c r="A76" s="24" t="s">
        <v>89</v>
      </c>
      <c r="B76" s="103" t="str">
        <f t="shared" si="4"/>
        <v>Promoció Econòmica</v>
      </c>
      <c r="C76" s="2">
        <v>3490013</v>
      </c>
      <c r="D76" s="2" t="s">
        <v>1608</v>
      </c>
      <c r="E76" s="2" t="str">
        <f t="shared" ref="E76:E112" si="5">MID(C76,1,1)</f>
        <v>3</v>
      </c>
      <c r="F76" s="2" t="s">
        <v>154</v>
      </c>
      <c r="G76" s="21">
        <v>4000</v>
      </c>
    </row>
    <row r="77" spans="1:7" x14ac:dyDescent="0.25">
      <c r="A77" s="24" t="s">
        <v>89</v>
      </c>
      <c r="B77" s="103" t="str">
        <f t="shared" si="4"/>
        <v>Promoció Econòmica</v>
      </c>
      <c r="C77" s="2">
        <v>3490014</v>
      </c>
      <c r="D77" s="2" t="s">
        <v>1609</v>
      </c>
      <c r="E77" s="2" t="str">
        <f t="shared" si="5"/>
        <v>3</v>
      </c>
      <c r="F77" s="2" t="s">
        <v>155</v>
      </c>
      <c r="G77" s="21">
        <v>100</v>
      </c>
    </row>
    <row r="78" spans="1:7" x14ac:dyDescent="0.25">
      <c r="A78" s="24" t="s">
        <v>156</v>
      </c>
      <c r="B78" s="103" t="str">
        <f t="shared" si="4"/>
        <v>Radio</v>
      </c>
      <c r="C78" s="2">
        <v>3490015</v>
      </c>
      <c r="D78" s="2" t="s">
        <v>1610</v>
      </c>
      <c r="E78" s="2" t="str">
        <f t="shared" si="5"/>
        <v>3</v>
      </c>
      <c r="F78" s="2" t="s">
        <v>157</v>
      </c>
      <c r="G78" s="21">
        <v>20000</v>
      </c>
    </row>
    <row r="79" spans="1:7" x14ac:dyDescent="0.25">
      <c r="A79" s="24" t="s">
        <v>111</v>
      </c>
      <c r="B79" s="103" t="str">
        <f t="shared" si="4"/>
        <v>Cultura</v>
      </c>
      <c r="C79" s="2">
        <v>3490016</v>
      </c>
      <c r="D79" s="2" t="s">
        <v>1611</v>
      </c>
      <c r="E79" s="2" t="str">
        <f t="shared" si="5"/>
        <v>3</v>
      </c>
      <c r="F79" s="2" t="s">
        <v>158</v>
      </c>
      <c r="G79" s="21">
        <v>500</v>
      </c>
    </row>
    <row r="80" spans="1:7" x14ac:dyDescent="0.25">
      <c r="A80" s="24" t="s">
        <v>111</v>
      </c>
      <c r="B80" s="103" t="str">
        <f t="shared" si="4"/>
        <v>Cultura</v>
      </c>
      <c r="C80" s="2">
        <v>3490017</v>
      </c>
      <c r="D80" s="2" t="s">
        <v>1612</v>
      </c>
      <c r="E80" s="2" t="str">
        <f t="shared" si="5"/>
        <v>3</v>
      </c>
      <c r="F80" s="2" t="s">
        <v>159</v>
      </c>
      <c r="G80" s="21">
        <v>500</v>
      </c>
    </row>
    <row r="81" spans="1:7" x14ac:dyDescent="0.25">
      <c r="A81" s="24" t="s">
        <v>89</v>
      </c>
      <c r="B81" s="103" t="str">
        <f t="shared" si="4"/>
        <v>Promoció Econòmica</v>
      </c>
      <c r="C81" s="2">
        <v>3490018</v>
      </c>
      <c r="D81" s="2" t="s">
        <v>1613</v>
      </c>
      <c r="E81" s="2" t="str">
        <f t="shared" si="5"/>
        <v>3</v>
      </c>
      <c r="F81" s="2" t="s">
        <v>160</v>
      </c>
      <c r="G81" s="21">
        <v>200</v>
      </c>
    </row>
    <row r="82" spans="1:7" x14ac:dyDescent="0.25">
      <c r="A82" s="25" t="s">
        <v>109</v>
      </c>
      <c r="B82" s="103" t="str">
        <f t="shared" si="4"/>
        <v>Igualtat, salut i joventut</v>
      </c>
      <c r="C82" s="2">
        <v>3490019</v>
      </c>
      <c r="D82" s="2" t="s">
        <v>1614</v>
      </c>
      <c r="E82" s="2" t="str">
        <f t="shared" si="5"/>
        <v>3</v>
      </c>
      <c r="F82" s="2" t="s">
        <v>161</v>
      </c>
      <c r="G82" s="21">
        <v>1000</v>
      </c>
    </row>
    <row r="83" spans="1:7" x14ac:dyDescent="0.25">
      <c r="A83" s="24" t="s">
        <v>78</v>
      </c>
      <c r="B83" s="103" t="str">
        <f t="shared" si="4"/>
        <v>Urbanisme</v>
      </c>
      <c r="C83" s="2">
        <v>3490024</v>
      </c>
      <c r="D83" s="2" t="s">
        <v>1615</v>
      </c>
      <c r="E83" s="2" t="str">
        <f t="shared" si="5"/>
        <v>3</v>
      </c>
      <c r="F83" s="2" t="s">
        <v>162</v>
      </c>
      <c r="G83" s="21">
        <v>500000</v>
      </c>
    </row>
    <row r="84" spans="1:7" x14ac:dyDescent="0.25">
      <c r="A84" s="24" t="s">
        <v>122</v>
      </c>
      <c r="B84" s="103" t="str">
        <f t="shared" si="4"/>
        <v>Museu_Trepat</v>
      </c>
      <c r="C84" s="2">
        <v>3490025</v>
      </c>
      <c r="D84" s="2" t="s">
        <v>1616</v>
      </c>
      <c r="E84" s="2" t="str">
        <f t="shared" si="5"/>
        <v>3</v>
      </c>
      <c r="F84" s="2" t="s">
        <v>163</v>
      </c>
      <c r="G84" s="61">
        <v>50</v>
      </c>
    </row>
    <row r="85" spans="1:7" x14ac:dyDescent="0.25">
      <c r="A85" s="24" t="s">
        <v>111</v>
      </c>
      <c r="B85" s="103" t="str">
        <f t="shared" si="4"/>
        <v>Cultura</v>
      </c>
      <c r="C85" s="2">
        <v>3490026</v>
      </c>
      <c r="D85" s="2" t="s">
        <v>1617</v>
      </c>
      <c r="E85" s="2" t="str">
        <f t="shared" si="5"/>
        <v>3</v>
      </c>
      <c r="F85" s="32" t="s">
        <v>164</v>
      </c>
      <c r="G85" s="61">
        <v>8000</v>
      </c>
    </row>
    <row r="86" spans="1:7" x14ac:dyDescent="0.25">
      <c r="A86" s="24" t="s">
        <v>165</v>
      </c>
      <c r="B86" s="103" t="str">
        <f t="shared" ref="B86:B103" si="6">A86</f>
        <v>Participació Ciutadana</v>
      </c>
      <c r="C86" s="2">
        <v>3490028</v>
      </c>
      <c r="D86" s="2" t="s">
        <v>1618</v>
      </c>
      <c r="E86" s="2" t="str">
        <f t="shared" si="5"/>
        <v>3</v>
      </c>
      <c r="F86" s="2" t="s">
        <v>166</v>
      </c>
      <c r="G86" s="61">
        <v>100</v>
      </c>
    </row>
    <row r="87" spans="1:7" x14ac:dyDescent="0.25">
      <c r="A87" s="24" t="s">
        <v>89</v>
      </c>
      <c r="B87" s="103" t="str">
        <f t="shared" si="6"/>
        <v>Promoció Econòmica</v>
      </c>
      <c r="C87" s="2">
        <v>3490031</v>
      </c>
      <c r="D87" s="2" t="s">
        <v>1619</v>
      </c>
      <c r="E87" s="2" t="str">
        <f t="shared" si="5"/>
        <v>3</v>
      </c>
      <c r="F87" s="2" t="s">
        <v>167</v>
      </c>
      <c r="G87" s="61">
        <v>21000</v>
      </c>
    </row>
    <row r="88" spans="1:7" x14ac:dyDescent="0.25">
      <c r="A88" s="24" t="s">
        <v>122</v>
      </c>
      <c r="B88" s="103" t="str">
        <f t="shared" si="6"/>
        <v>Museu_Trepat</v>
      </c>
      <c r="C88" s="2">
        <v>3490033</v>
      </c>
      <c r="D88" s="2" t="s">
        <v>1620</v>
      </c>
      <c r="E88" s="2" t="str">
        <f t="shared" si="5"/>
        <v>3</v>
      </c>
      <c r="F88" s="2" t="s">
        <v>168</v>
      </c>
      <c r="G88" s="61">
        <v>100</v>
      </c>
    </row>
    <row r="89" spans="1:7" x14ac:dyDescent="0.25">
      <c r="A89" s="24" t="s">
        <v>111</v>
      </c>
      <c r="B89" s="103" t="str">
        <f t="shared" si="6"/>
        <v>Cultura</v>
      </c>
      <c r="C89" s="2">
        <v>3490034</v>
      </c>
      <c r="D89" s="2" t="s">
        <v>1621</v>
      </c>
      <c r="E89" s="2" t="str">
        <f t="shared" si="5"/>
        <v>3</v>
      </c>
      <c r="F89" s="2" t="s">
        <v>169</v>
      </c>
      <c r="G89" s="61">
        <v>100</v>
      </c>
    </row>
    <row r="90" spans="1:7" x14ac:dyDescent="0.25">
      <c r="A90" s="24" t="s">
        <v>144</v>
      </c>
      <c r="B90" s="103" t="str">
        <f t="shared" si="6"/>
        <v>Museu_Tàrrega</v>
      </c>
      <c r="C90" s="2">
        <v>3490035</v>
      </c>
      <c r="D90" s="2" t="s">
        <v>1622</v>
      </c>
      <c r="E90" s="2" t="str">
        <f t="shared" si="5"/>
        <v>3</v>
      </c>
      <c r="F90" s="2" t="s">
        <v>170</v>
      </c>
      <c r="G90" s="61">
        <v>1500</v>
      </c>
    </row>
    <row r="91" spans="1:7" x14ac:dyDescent="0.25">
      <c r="A91" s="25" t="s">
        <v>109</v>
      </c>
      <c r="B91" s="103" t="str">
        <f t="shared" si="6"/>
        <v>Igualtat, salut i joventut</v>
      </c>
      <c r="C91" s="2">
        <v>3490036</v>
      </c>
      <c r="D91" s="2" t="s">
        <v>1623</v>
      </c>
      <c r="E91" s="2" t="str">
        <f t="shared" si="5"/>
        <v>3</v>
      </c>
      <c r="F91" s="2" t="s">
        <v>171</v>
      </c>
      <c r="G91" s="61">
        <v>50</v>
      </c>
    </row>
    <row r="92" spans="1:7" x14ac:dyDescent="0.25">
      <c r="A92" s="24" t="s">
        <v>70</v>
      </c>
      <c r="B92" s="103" t="str">
        <f t="shared" si="6"/>
        <v>Tresoreria</v>
      </c>
      <c r="C92" s="2">
        <v>3490039</v>
      </c>
      <c r="D92" s="2" t="s">
        <v>1624</v>
      </c>
      <c r="E92" s="2" t="str">
        <f t="shared" si="5"/>
        <v>3</v>
      </c>
      <c r="F92" s="40" t="s">
        <v>1546</v>
      </c>
      <c r="G92" s="61">
        <v>5000</v>
      </c>
    </row>
    <row r="93" spans="1:7" x14ac:dyDescent="0.25">
      <c r="A93" s="24" t="s">
        <v>70</v>
      </c>
      <c r="B93" s="103" t="str">
        <f t="shared" si="6"/>
        <v>Tresoreria</v>
      </c>
      <c r="C93" s="2">
        <v>3600002</v>
      </c>
      <c r="D93" s="2" t="s">
        <v>1625</v>
      </c>
      <c r="E93" s="2" t="str">
        <f t="shared" si="5"/>
        <v>3</v>
      </c>
      <c r="F93" s="2" t="s">
        <v>172</v>
      </c>
      <c r="G93" s="61">
        <v>100</v>
      </c>
    </row>
    <row r="94" spans="1:7" x14ac:dyDescent="0.25">
      <c r="A94" s="24" t="s">
        <v>70</v>
      </c>
      <c r="B94" s="103" t="str">
        <f t="shared" si="6"/>
        <v>Tresoreria</v>
      </c>
      <c r="C94" s="2">
        <v>3600004</v>
      </c>
      <c r="D94" s="2" t="s">
        <v>1626</v>
      </c>
      <c r="E94" s="2" t="str">
        <f t="shared" si="5"/>
        <v>3</v>
      </c>
      <c r="F94" s="2" t="s">
        <v>173</v>
      </c>
      <c r="G94" s="61">
        <v>10</v>
      </c>
    </row>
    <row r="95" spans="1:7" x14ac:dyDescent="0.25">
      <c r="A95" s="24" t="s">
        <v>78</v>
      </c>
      <c r="B95" s="103" t="str">
        <f t="shared" si="6"/>
        <v>Urbanisme</v>
      </c>
      <c r="C95" s="2">
        <v>3910001</v>
      </c>
      <c r="D95" s="2">
        <v>39100</v>
      </c>
      <c r="E95" s="2" t="str">
        <f t="shared" si="5"/>
        <v>3</v>
      </c>
      <c r="F95" s="2" t="s">
        <v>174</v>
      </c>
      <c r="G95" s="21">
        <v>1000</v>
      </c>
    </row>
    <row r="96" spans="1:7" x14ac:dyDescent="0.25">
      <c r="A96" s="24" t="s">
        <v>98</v>
      </c>
      <c r="B96" s="103" t="str">
        <f t="shared" si="6"/>
        <v>Governació</v>
      </c>
      <c r="C96" s="2">
        <v>3912001</v>
      </c>
      <c r="D96" s="2">
        <v>39120</v>
      </c>
      <c r="E96" s="2" t="str">
        <f t="shared" si="5"/>
        <v>3</v>
      </c>
      <c r="F96" s="2" t="s">
        <v>175</v>
      </c>
      <c r="G96" s="21">
        <v>185000</v>
      </c>
    </row>
    <row r="97" spans="1:7" x14ac:dyDescent="0.25">
      <c r="A97" s="24" t="s">
        <v>98</v>
      </c>
      <c r="B97" s="103" t="str">
        <f t="shared" si="6"/>
        <v>Governació</v>
      </c>
      <c r="C97" s="2">
        <v>3919001</v>
      </c>
      <c r="D97" s="2">
        <v>39190</v>
      </c>
      <c r="E97" s="2" t="str">
        <f t="shared" si="5"/>
        <v>3</v>
      </c>
      <c r="F97" s="2" t="s">
        <v>176</v>
      </c>
      <c r="G97" s="21">
        <v>13000</v>
      </c>
    </row>
    <row r="98" spans="1:7" x14ac:dyDescent="0.25">
      <c r="A98" s="24" t="s">
        <v>92</v>
      </c>
      <c r="B98" s="103" t="str">
        <f t="shared" si="6"/>
        <v>Administració General Secretaria</v>
      </c>
      <c r="C98" s="2">
        <v>3919002</v>
      </c>
      <c r="D98" s="2">
        <v>39191</v>
      </c>
      <c r="E98" s="2" t="str">
        <f t="shared" si="5"/>
        <v>3</v>
      </c>
      <c r="F98" s="2" t="s">
        <v>177</v>
      </c>
      <c r="G98" s="21">
        <v>2000</v>
      </c>
    </row>
    <row r="99" spans="1:7" x14ac:dyDescent="0.25">
      <c r="A99" s="24" t="s">
        <v>70</v>
      </c>
      <c r="B99" s="103" t="str">
        <f t="shared" si="6"/>
        <v>Tresoreria</v>
      </c>
      <c r="C99" s="2">
        <v>3921101</v>
      </c>
      <c r="D99" s="2">
        <v>39211</v>
      </c>
      <c r="E99" s="2" t="str">
        <f t="shared" si="5"/>
        <v>3</v>
      </c>
      <c r="F99" s="2" t="s">
        <v>178</v>
      </c>
      <c r="G99" s="21">
        <v>140000</v>
      </c>
    </row>
    <row r="100" spans="1:7" x14ac:dyDescent="0.25">
      <c r="A100" s="24" t="s">
        <v>70</v>
      </c>
      <c r="B100" s="103" t="str">
        <f t="shared" si="6"/>
        <v>Tresoreria</v>
      </c>
      <c r="C100" s="2">
        <v>3930001</v>
      </c>
      <c r="D100" s="2">
        <v>39300</v>
      </c>
      <c r="E100" s="2" t="str">
        <f t="shared" si="5"/>
        <v>3</v>
      </c>
      <c r="F100" s="2" t="s">
        <v>179</v>
      </c>
      <c r="G100" s="21">
        <v>60000</v>
      </c>
    </row>
    <row r="101" spans="1:7" x14ac:dyDescent="0.25">
      <c r="A101" s="24" t="s">
        <v>150</v>
      </c>
      <c r="B101" s="103" t="str">
        <f t="shared" si="6"/>
        <v>Serveis Municipals</v>
      </c>
      <c r="C101" s="2">
        <v>3980001</v>
      </c>
      <c r="D101" s="2">
        <v>39800</v>
      </c>
      <c r="E101" s="2" t="str">
        <f t="shared" si="5"/>
        <v>3</v>
      </c>
      <c r="F101" s="2" t="s">
        <v>180</v>
      </c>
      <c r="G101" s="21">
        <v>3000</v>
      </c>
    </row>
    <row r="102" spans="1:7" x14ac:dyDescent="0.25">
      <c r="A102" s="24" t="s">
        <v>70</v>
      </c>
      <c r="B102" s="103" t="str">
        <f t="shared" si="6"/>
        <v>Tresoreria</v>
      </c>
      <c r="C102" s="2">
        <v>3990000</v>
      </c>
      <c r="D102" s="2" t="s">
        <v>1627</v>
      </c>
      <c r="E102" s="2" t="str">
        <f t="shared" si="5"/>
        <v>3</v>
      </c>
      <c r="F102" s="2" t="s">
        <v>181</v>
      </c>
      <c r="G102" s="21">
        <v>4500</v>
      </c>
    </row>
    <row r="103" spans="1:7" x14ac:dyDescent="0.25">
      <c r="A103" s="24" t="s">
        <v>70</v>
      </c>
      <c r="B103" s="103" t="str">
        <f t="shared" si="6"/>
        <v>Tresoreria</v>
      </c>
      <c r="C103" s="2">
        <v>3990001</v>
      </c>
      <c r="D103" s="2" t="s">
        <v>1628</v>
      </c>
      <c r="E103" s="2" t="str">
        <f t="shared" si="5"/>
        <v>3</v>
      </c>
      <c r="F103" s="2" t="s">
        <v>182</v>
      </c>
      <c r="G103" s="21">
        <v>25000</v>
      </c>
    </row>
    <row r="104" spans="1:7" x14ac:dyDescent="0.25">
      <c r="A104" s="24" t="s">
        <v>87</v>
      </c>
      <c r="B104" s="103" t="s">
        <v>87</v>
      </c>
      <c r="C104" s="2">
        <v>3990002</v>
      </c>
      <c r="D104" s="2" t="s">
        <v>1629</v>
      </c>
      <c r="E104" s="2" t="str">
        <f t="shared" si="5"/>
        <v>3</v>
      </c>
      <c r="F104" s="2" t="s">
        <v>183</v>
      </c>
      <c r="G104" s="21">
        <v>80000</v>
      </c>
    </row>
    <row r="105" spans="1:7" x14ac:dyDescent="0.25">
      <c r="A105" s="24" t="s">
        <v>70</v>
      </c>
      <c r="B105" s="103" t="str">
        <f t="shared" ref="B105:B111" si="7">A105</f>
        <v>Tresoreria</v>
      </c>
      <c r="C105" s="2">
        <v>3990004</v>
      </c>
      <c r="D105" s="2" t="s">
        <v>1630</v>
      </c>
      <c r="E105" s="2" t="str">
        <f t="shared" si="5"/>
        <v>3</v>
      </c>
      <c r="F105" s="2" t="s">
        <v>184</v>
      </c>
      <c r="G105" s="21">
        <v>100</v>
      </c>
    </row>
    <row r="106" spans="1:7" x14ac:dyDescent="0.25">
      <c r="A106" s="24" t="s">
        <v>70</v>
      </c>
      <c r="B106" s="103" t="str">
        <f t="shared" si="7"/>
        <v>Tresoreria</v>
      </c>
      <c r="C106" s="2">
        <v>3990006</v>
      </c>
      <c r="D106" s="2" t="s">
        <v>1631</v>
      </c>
      <c r="E106" s="2" t="str">
        <f t="shared" si="5"/>
        <v>3</v>
      </c>
      <c r="F106" s="2" t="s">
        <v>185</v>
      </c>
      <c r="G106" s="21">
        <v>4500</v>
      </c>
    </row>
    <row r="107" spans="1:7" x14ac:dyDescent="0.25">
      <c r="A107" s="24" t="s">
        <v>70</v>
      </c>
      <c r="B107" s="103" t="str">
        <f t="shared" si="7"/>
        <v>Tresoreria</v>
      </c>
      <c r="C107" s="2">
        <v>3990008</v>
      </c>
      <c r="D107" s="2" t="s">
        <v>1632</v>
      </c>
      <c r="E107" s="2" t="str">
        <f t="shared" si="5"/>
        <v>3</v>
      </c>
      <c r="F107" s="2" t="s">
        <v>186</v>
      </c>
      <c r="G107" s="21">
        <v>100</v>
      </c>
    </row>
    <row r="108" spans="1:7" x14ac:dyDescent="0.25">
      <c r="A108" s="24" t="s">
        <v>122</v>
      </c>
      <c r="B108" s="103" t="str">
        <f t="shared" si="7"/>
        <v>Museu_Trepat</v>
      </c>
      <c r="C108" s="2">
        <v>3990014</v>
      </c>
      <c r="D108" s="2" t="s">
        <v>1633</v>
      </c>
      <c r="E108" s="2" t="str">
        <f t="shared" si="5"/>
        <v>3</v>
      </c>
      <c r="F108" s="2" t="s">
        <v>187</v>
      </c>
      <c r="G108" s="21">
        <v>50</v>
      </c>
    </row>
    <row r="109" spans="1:7" x14ac:dyDescent="0.25">
      <c r="A109" s="24" t="s">
        <v>144</v>
      </c>
      <c r="B109" s="103" t="str">
        <f t="shared" si="7"/>
        <v>Museu_Tàrrega</v>
      </c>
      <c r="C109" s="2">
        <v>3990015</v>
      </c>
      <c r="D109" s="2" t="s">
        <v>1634</v>
      </c>
      <c r="E109" s="2" t="str">
        <f t="shared" si="5"/>
        <v>3</v>
      </c>
      <c r="F109" s="2" t="s">
        <v>188</v>
      </c>
      <c r="G109" s="21">
        <v>50</v>
      </c>
    </row>
    <row r="110" spans="1:7" x14ac:dyDescent="0.25">
      <c r="A110" s="24" t="s">
        <v>82</v>
      </c>
      <c r="B110" s="103" t="str">
        <f t="shared" si="7"/>
        <v>E_Música</v>
      </c>
      <c r="C110" s="2">
        <v>3990016</v>
      </c>
      <c r="D110" s="2" t="s">
        <v>1635</v>
      </c>
      <c r="E110" s="2" t="str">
        <f t="shared" si="5"/>
        <v>3</v>
      </c>
      <c r="F110" s="2" t="s">
        <v>189</v>
      </c>
      <c r="G110" s="21">
        <v>50</v>
      </c>
    </row>
    <row r="111" spans="1:7" x14ac:dyDescent="0.25">
      <c r="A111" s="24" t="s">
        <v>70</v>
      </c>
      <c r="B111" s="103" t="str">
        <f t="shared" si="7"/>
        <v>Tresoreria</v>
      </c>
      <c r="C111" s="2">
        <v>3990020</v>
      </c>
      <c r="D111" s="2" t="s">
        <v>1636</v>
      </c>
      <c r="E111" s="2" t="str">
        <f t="shared" si="5"/>
        <v>3</v>
      </c>
      <c r="F111" s="2" t="s">
        <v>190</v>
      </c>
      <c r="G111" s="21">
        <v>10</v>
      </c>
    </row>
    <row r="112" spans="1:7" x14ac:dyDescent="0.25">
      <c r="A112" s="24" t="s">
        <v>89</v>
      </c>
      <c r="B112" s="103" t="s">
        <v>89</v>
      </c>
      <c r="C112" s="2">
        <v>3990003</v>
      </c>
      <c r="D112" s="2">
        <v>39903</v>
      </c>
      <c r="E112" s="2" t="str">
        <f t="shared" si="5"/>
        <v>3</v>
      </c>
      <c r="F112" s="2" t="s">
        <v>191</v>
      </c>
      <c r="G112" s="21">
        <v>18000</v>
      </c>
    </row>
    <row r="113" spans="1:8" x14ac:dyDescent="0.25">
      <c r="A113" s="24" t="s">
        <v>70</v>
      </c>
      <c r="B113" s="103" t="str">
        <f t="shared" ref="B113:B128" si="8">A113</f>
        <v>Tresoreria</v>
      </c>
      <c r="C113" s="2">
        <v>4200001</v>
      </c>
      <c r="D113" s="2">
        <v>42000</v>
      </c>
      <c r="E113" s="2" t="str">
        <f t="shared" ref="E113:E150" si="9">MID(C113,1,1)</f>
        <v>4</v>
      </c>
      <c r="F113" s="2" t="s">
        <v>192</v>
      </c>
      <c r="G113" s="61">
        <v>4658826.26</v>
      </c>
    </row>
    <row r="114" spans="1:8" x14ac:dyDescent="0.25">
      <c r="A114" s="24" t="s">
        <v>70</v>
      </c>
      <c r="B114" s="103" t="str">
        <f t="shared" si="8"/>
        <v>Tresoreria</v>
      </c>
      <c r="C114" s="2">
        <v>4200002</v>
      </c>
      <c r="D114" s="2" t="s">
        <v>1637</v>
      </c>
      <c r="E114" s="2" t="str">
        <f t="shared" si="9"/>
        <v>4</v>
      </c>
      <c r="F114" s="2" t="s">
        <v>193</v>
      </c>
      <c r="G114" s="21">
        <v>0</v>
      </c>
    </row>
    <row r="115" spans="1:8" x14ac:dyDescent="0.25">
      <c r="A115" s="24" t="s">
        <v>70</v>
      </c>
      <c r="B115" s="103" t="str">
        <f t="shared" si="8"/>
        <v>Tresoreria</v>
      </c>
      <c r="C115" s="2">
        <v>4202001</v>
      </c>
      <c r="D115" s="2">
        <v>42020</v>
      </c>
      <c r="E115" s="2" t="str">
        <f t="shared" si="9"/>
        <v>4</v>
      </c>
      <c r="F115" s="2" t="s">
        <v>194</v>
      </c>
      <c r="G115" s="21">
        <v>18000</v>
      </c>
    </row>
    <row r="116" spans="1:8" x14ac:dyDescent="0.25">
      <c r="A116" s="25" t="s">
        <v>109</v>
      </c>
      <c r="B116" s="103" t="str">
        <f t="shared" si="8"/>
        <v>Igualtat, salut i joventut</v>
      </c>
      <c r="C116" s="2">
        <v>4209002</v>
      </c>
      <c r="D116" s="2">
        <v>42090</v>
      </c>
      <c r="E116" s="2" t="str">
        <f t="shared" si="9"/>
        <v>4</v>
      </c>
      <c r="F116" s="2" t="s">
        <v>195</v>
      </c>
      <c r="G116" s="21">
        <v>6829.24</v>
      </c>
    </row>
    <row r="117" spans="1:8" x14ac:dyDescent="0.25">
      <c r="A117" s="24" t="s">
        <v>70</v>
      </c>
      <c r="B117" s="103" t="str">
        <f t="shared" si="8"/>
        <v>Tresoreria</v>
      </c>
      <c r="C117" s="2">
        <v>4500001</v>
      </c>
      <c r="D117" s="2" t="s">
        <v>1638</v>
      </c>
      <c r="E117" s="2" t="str">
        <f t="shared" si="9"/>
        <v>4</v>
      </c>
      <c r="F117" s="2" t="s">
        <v>196</v>
      </c>
      <c r="G117" s="21">
        <v>232000</v>
      </c>
    </row>
    <row r="118" spans="1:8" x14ac:dyDescent="0.25">
      <c r="A118" s="25" t="s">
        <v>109</v>
      </c>
      <c r="B118" s="103" t="str">
        <f t="shared" si="8"/>
        <v>Igualtat, salut i joventut</v>
      </c>
      <c r="C118" s="2">
        <v>4500205</v>
      </c>
      <c r="D118" s="2" t="s">
        <v>1639</v>
      </c>
      <c r="E118" s="2" t="str">
        <f t="shared" si="9"/>
        <v>4</v>
      </c>
      <c r="F118" s="2" t="s">
        <v>197</v>
      </c>
      <c r="G118" s="21">
        <v>27000</v>
      </c>
    </row>
    <row r="119" spans="1:8" x14ac:dyDescent="0.25">
      <c r="A119" s="24" t="s">
        <v>198</v>
      </c>
      <c r="B119" s="103" t="str">
        <f t="shared" si="8"/>
        <v>Ensenyament</v>
      </c>
      <c r="C119" s="2">
        <v>4503000</v>
      </c>
      <c r="D119" s="2">
        <v>45030</v>
      </c>
      <c r="E119" s="2" t="str">
        <f t="shared" si="9"/>
        <v>4</v>
      </c>
      <c r="F119" s="2" t="s">
        <v>199</v>
      </c>
      <c r="G119" s="21">
        <v>10000</v>
      </c>
    </row>
    <row r="120" spans="1:8" x14ac:dyDescent="0.25">
      <c r="A120" s="24" t="s">
        <v>198</v>
      </c>
      <c r="B120" s="103" t="str">
        <f t="shared" si="8"/>
        <v>Ensenyament</v>
      </c>
      <c r="C120" s="2">
        <v>4503001</v>
      </c>
      <c r="D120" s="2">
        <v>45031</v>
      </c>
      <c r="E120" s="2" t="str">
        <f t="shared" si="9"/>
        <v>4</v>
      </c>
      <c r="F120" s="2" t="s">
        <v>1556</v>
      </c>
      <c r="G120" s="21">
        <v>36141.49</v>
      </c>
    </row>
    <row r="121" spans="1:8" x14ac:dyDescent="0.25">
      <c r="A121" s="24" t="s">
        <v>198</v>
      </c>
      <c r="B121" s="103" t="str">
        <f t="shared" si="8"/>
        <v>Ensenyament</v>
      </c>
      <c r="C121" s="2">
        <v>4503005</v>
      </c>
      <c r="D121" s="2">
        <v>45035</v>
      </c>
      <c r="E121" s="2" t="str">
        <f t="shared" si="9"/>
        <v>4</v>
      </c>
      <c r="F121" s="2" t="s">
        <v>200</v>
      </c>
      <c r="G121" s="21">
        <v>56271</v>
      </c>
    </row>
    <row r="122" spans="1:8" x14ac:dyDescent="0.25">
      <c r="A122" s="24" t="s">
        <v>130</v>
      </c>
      <c r="B122" s="103" t="str">
        <f t="shared" si="8"/>
        <v>Llar_Infants_La_Pau</v>
      </c>
      <c r="C122" s="2">
        <v>4503008</v>
      </c>
      <c r="D122" s="2">
        <v>45038</v>
      </c>
      <c r="E122" s="2" t="str">
        <f t="shared" si="9"/>
        <v>4</v>
      </c>
      <c r="F122" s="2" t="s">
        <v>201</v>
      </c>
      <c r="G122" s="21">
        <v>110914.29</v>
      </c>
    </row>
    <row r="123" spans="1:8" x14ac:dyDescent="0.25">
      <c r="A123" s="24" t="s">
        <v>134</v>
      </c>
      <c r="B123" s="103" t="str">
        <f t="shared" si="8"/>
        <v>Llar_Infants_El_Niu</v>
      </c>
      <c r="C123" s="2">
        <v>4503009</v>
      </c>
      <c r="D123" s="2">
        <v>45039</v>
      </c>
      <c r="E123" s="2" t="str">
        <f t="shared" si="9"/>
        <v>4</v>
      </c>
      <c r="F123" s="2" t="s">
        <v>202</v>
      </c>
      <c r="G123" s="21">
        <v>145942.85999999999</v>
      </c>
    </row>
    <row r="124" spans="1:8" x14ac:dyDescent="0.25">
      <c r="A124" s="24" t="s">
        <v>134</v>
      </c>
      <c r="B124" s="103" t="str">
        <f t="shared" si="8"/>
        <v>Llar_Infants_El_Niu</v>
      </c>
      <c r="C124" s="2">
        <v>4503010</v>
      </c>
      <c r="D124" s="2">
        <v>45032</v>
      </c>
      <c r="E124" s="2" t="str">
        <f t="shared" si="9"/>
        <v>4</v>
      </c>
      <c r="F124" s="2" t="s">
        <v>203</v>
      </c>
      <c r="G124" s="21">
        <v>128000</v>
      </c>
      <c r="H124" s="56"/>
    </row>
    <row r="125" spans="1:8" x14ac:dyDescent="0.25">
      <c r="A125" s="24" t="s">
        <v>111</v>
      </c>
      <c r="B125" s="103" t="str">
        <f t="shared" si="8"/>
        <v>Cultura</v>
      </c>
      <c r="C125" s="2">
        <v>4508000</v>
      </c>
      <c r="D125" s="2">
        <v>45080</v>
      </c>
      <c r="E125" s="2" t="str">
        <f t="shared" si="9"/>
        <v>4</v>
      </c>
      <c r="F125" s="32" t="s">
        <v>209</v>
      </c>
      <c r="G125" s="21">
        <v>16000</v>
      </c>
    </row>
    <row r="126" spans="1:8" x14ac:dyDescent="0.25">
      <c r="A126" s="24" t="s">
        <v>204</v>
      </c>
      <c r="B126" s="103" t="str">
        <f t="shared" si="8"/>
        <v>Finances</v>
      </c>
      <c r="C126" s="2">
        <v>4508002</v>
      </c>
      <c r="D126" s="2">
        <v>45082</v>
      </c>
      <c r="E126" s="2" t="str">
        <f t="shared" si="9"/>
        <v>4</v>
      </c>
      <c r="F126" s="2" t="s">
        <v>1558</v>
      </c>
      <c r="G126" s="21">
        <v>5000</v>
      </c>
    </row>
    <row r="127" spans="1:8" x14ac:dyDescent="0.25">
      <c r="A127" s="24" t="s">
        <v>125</v>
      </c>
      <c r="B127" s="103" t="str">
        <f t="shared" si="8"/>
        <v>Acció Social</v>
      </c>
      <c r="C127" s="2">
        <v>4508006</v>
      </c>
      <c r="D127" s="2">
        <v>45081</v>
      </c>
      <c r="E127" s="2" t="str">
        <f t="shared" si="9"/>
        <v>4</v>
      </c>
      <c r="F127" s="2" t="s">
        <v>205</v>
      </c>
      <c r="G127" s="21">
        <v>31362</v>
      </c>
    </row>
    <row r="128" spans="1:8" x14ac:dyDescent="0.25">
      <c r="A128" s="24" t="s">
        <v>150</v>
      </c>
      <c r="B128" s="103" t="str">
        <f t="shared" si="8"/>
        <v>Serveis Municipals</v>
      </c>
      <c r="C128" s="2">
        <v>4508013</v>
      </c>
      <c r="D128" s="2">
        <v>45083</v>
      </c>
      <c r="E128" s="2" t="str">
        <f t="shared" si="9"/>
        <v>4</v>
      </c>
      <c r="F128" s="2" t="s">
        <v>206</v>
      </c>
      <c r="G128" s="21">
        <v>20000</v>
      </c>
    </row>
    <row r="129" spans="1:7" x14ac:dyDescent="0.25">
      <c r="A129" s="24" t="s">
        <v>150</v>
      </c>
      <c r="B129" s="103" t="s">
        <v>109</v>
      </c>
      <c r="C129" s="2">
        <v>4508028</v>
      </c>
      <c r="D129" s="2">
        <v>45088</v>
      </c>
      <c r="E129" s="2" t="str">
        <f t="shared" si="9"/>
        <v>4</v>
      </c>
      <c r="F129" s="2" t="s">
        <v>207</v>
      </c>
      <c r="G129" s="21">
        <v>2400</v>
      </c>
    </row>
    <row r="130" spans="1:7" x14ac:dyDescent="0.25">
      <c r="A130" s="24" t="s">
        <v>111</v>
      </c>
      <c r="B130" s="103" t="str">
        <f t="shared" ref="B130:B139" si="10">A130</f>
        <v>Cultura</v>
      </c>
      <c r="C130" s="2">
        <v>4508034</v>
      </c>
      <c r="D130" s="2">
        <v>45084</v>
      </c>
      <c r="E130" s="2" t="str">
        <f t="shared" si="9"/>
        <v>4</v>
      </c>
      <c r="F130" s="2" t="s">
        <v>1669</v>
      </c>
      <c r="G130" s="21">
        <v>3963</v>
      </c>
    </row>
    <row r="131" spans="1:7" x14ac:dyDescent="0.25">
      <c r="A131" s="24" t="s">
        <v>125</v>
      </c>
      <c r="B131" s="103" t="str">
        <f t="shared" si="10"/>
        <v>Acció Social</v>
      </c>
      <c r="C131" s="2">
        <v>4508037</v>
      </c>
      <c r="D131" s="2">
        <v>45087</v>
      </c>
      <c r="E131" s="2" t="str">
        <f t="shared" si="9"/>
        <v>4</v>
      </c>
      <c r="F131" s="2" t="s">
        <v>208</v>
      </c>
      <c r="G131" s="21">
        <v>15000</v>
      </c>
    </row>
    <row r="132" spans="1:7" x14ac:dyDescent="0.25">
      <c r="A132" s="24" t="s">
        <v>144</v>
      </c>
      <c r="B132" s="103" t="str">
        <f t="shared" si="10"/>
        <v>Museu_Tàrrega</v>
      </c>
      <c r="C132" s="2">
        <v>4508038</v>
      </c>
      <c r="D132" s="2">
        <v>45085</v>
      </c>
      <c r="E132" s="2" t="str">
        <f t="shared" si="9"/>
        <v>4</v>
      </c>
      <c r="F132" s="32" t="s">
        <v>1552</v>
      </c>
      <c r="G132" s="21">
        <v>23300</v>
      </c>
    </row>
    <row r="133" spans="1:7" x14ac:dyDescent="0.25">
      <c r="A133" s="24" t="s">
        <v>144</v>
      </c>
      <c r="B133" s="103" t="str">
        <f t="shared" si="10"/>
        <v>Museu_Tàrrega</v>
      </c>
      <c r="C133" s="2">
        <v>4508039</v>
      </c>
      <c r="D133" s="2">
        <v>45086</v>
      </c>
      <c r="E133" s="2" t="str">
        <f t="shared" si="9"/>
        <v>4</v>
      </c>
      <c r="F133" s="32" t="s">
        <v>1553</v>
      </c>
      <c r="G133" s="21">
        <v>15000</v>
      </c>
    </row>
    <row r="134" spans="1:7" x14ac:dyDescent="0.25">
      <c r="A134" s="24" t="s">
        <v>144</v>
      </c>
      <c r="B134" s="103" t="str">
        <f t="shared" si="10"/>
        <v>Museu_Tàrrega</v>
      </c>
      <c r="C134" s="2">
        <v>4508040</v>
      </c>
      <c r="D134" s="2">
        <v>45089</v>
      </c>
      <c r="E134" s="2" t="str">
        <f t="shared" si="9"/>
        <v>4</v>
      </c>
      <c r="F134" s="32" t="s">
        <v>1670</v>
      </c>
      <c r="G134" s="21">
        <v>7500</v>
      </c>
    </row>
    <row r="135" spans="1:7" x14ac:dyDescent="0.25">
      <c r="A135" s="24" t="s">
        <v>144</v>
      </c>
      <c r="B135" s="103" t="str">
        <f t="shared" si="10"/>
        <v>Museu_Tàrrega</v>
      </c>
      <c r="C135" s="2">
        <v>4508041</v>
      </c>
      <c r="D135" s="2">
        <v>45089</v>
      </c>
      <c r="E135" s="2" t="str">
        <f t="shared" si="9"/>
        <v>4</v>
      </c>
      <c r="F135" s="32" t="s">
        <v>1554</v>
      </c>
      <c r="G135" s="21">
        <v>0</v>
      </c>
    </row>
    <row r="136" spans="1:7" x14ac:dyDescent="0.25">
      <c r="A136" s="24" t="s">
        <v>144</v>
      </c>
      <c r="B136" s="103" t="str">
        <f t="shared" si="10"/>
        <v>Museu_Tàrrega</v>
      </c>
      <c r="C136" s="2">
        <v>4508042</v>
      </c>
      <c r="D136" s="2">
        <v>45089</v>
      </c>
      <c r="E136" s="2" t="str">
        <f t="shared" si="9"/>
        <v>4</v>
      </c>
      <c r="F136" s="32" t="s">
        <v>1668</v>
      </c>
      <c r="G136" s="21">
        <v>0</v>
      </c>
    </row>
    <row r="137" spans="1:7" x14ac:dyDescent="0.25">
      <c r="A137" s="25" t="s">
        <v>109</v>
      </c>
      <c r="B137" s="103" t="str">
        <f t="shared" si="10"/>
        <v>Igualtat, salut i joventut</v>
      </c>
      <c r="C137" s="2">
        <v>4610034</v>
      </c>
      <c r="D137" s="2" t="s">
        <v>1640</v>
      </c>
      <c r="E137" s="2" t="str">
        <f t="shared" si="9"/>
        <v>4</v>
      </c>
      <c r="F137" s="2" t="s">
        <v>210</v>
      </c>
      <c r="G137" s="21">
        <v>71000</v>
      </c>
    </row>
    <row r="138" spans="1:7" x14ac:dyDescent="0.25">
      <c r="A138" s="24" t="s">
        <v>150</v>
      </c>
      <c r="B138" s="103" t="str">
        <f t="shared" si="10"/>
        <v>Serveis Municipals</v>
      </c>
      <c r="C138" s="2">
        <v>4610036</v>
      </c>
      <c r="D138" s="2" t="s">
        <v>1641</v>
      </c>
      <c r="E138" s="2" t="str">
        <f t="shared" si="9"/>
        <v>4</v>
      </c>
      <c r="F138" s="2" t="s">
        <v>211</v>
      </c>
      <c r="G138" s="21">
        <v>0</v>
      </c>
    </row>
    <row r="139" spans="1:7" x14ac:dyDescent="0.25">
      <c r="A139" s="25" t="s">
        <v>109</v>
      </c>
      <c r="B139" s="103" t="str">
        <f t="shared" si="10"/>
        <v>Igualtat, salut i joventut</v>
      </c>
      <c r="C139" s="2">
        <v>4610037</v>
      </c>
      <c r="D139" s="2" t="s">
        <v>1642</v>
      </c>
      <c r="E139" s="2" t="str">
        <f t="shared" si="9"/>
        <v>4</v>
      </c>
      <c r="F139" s="2" t="s">
        <v>212</v>
      </c>
      <c r="G139" s="21">
        <v>15000</v>
      </c>
    </row>
    <row r="140" spans="1:7" x14ac:dyDescent="0.25">
      <c r="A140" s="24" t="s">
        <v>111</v>
      </c>
      <c r="B140" s="103" t="s">
        <v>89</v>
      </c>
      <c r="C140" s="2">
        <v>4610038</v>
      </c>
      <c r="D140" s="2" t="s">
        <v>1643</v>
      </c>
      <c r="E140" s="2" t="str">
        <f t="shared" si="9"/>
        <v>4</v>
      </c>
      <c r="F140" s="2" t="s">
        <v>213</v>
      </c>
      <c r="G140" s="21">
        <v>15000</v>
      </c>
    </row>
    <row r="141" spans="1:7" x14ac:dyDescent="0.25">
      <c r="A141" s="24" t="s">
        <v>111</v>
      </c>
      <c r="B141" s="103" t="str">
        <f>A141</f>
        <v>Cultura</v>
      </c>
      <c r="C141" s="2">
        <v>4610039</v>
      </c>
      <c r="D141" s="2" t="s">
        <v>1644</v>
      </c>
      <c r="E141" s="2" t="str">
        <f t="shared" si="9"/>
        <v>4</v>
      </c>
      <c r="F141" s="2" t="s">
        <v>1555</v>
      </c>
      <c r="G141" s="21">
        <v>37000</v>
      </c>
    </row>
    <row r="142" spans="1:7" x14ac:dyDescent="0.25">
      <c r="A142" s="24" t="s">
        <v>89</v>
      </c>
      <c r="B142" s="103" t="str">
        <f>A142</f>
        <v>Promoció Econòmica</v>
      </c>
      <c r="C142" s="2">
        <v>4610042</v>
      </c>
      <c r="D142" s="2" t="s">
        <v>1645</v>
      </c>
      <c r="E142" s="2" t="str">
        <f t="shared" si="9"/>
        <v>4</v>
      </c>
      <c r="F142" s="2" t="s">
        <v>216</v>
      </c>
      <c r="G142" s="21">
        <v>50000</v>
      </c>
    </row>
    <row r="143" spans="1:7" x14ac:dyDescent="0.25">
      <c r="A143" s="24" t="s">
        <v>214</v>
      </c>
      <c r="B143" s="103" t="s">
        <v>214</v>
      </c>
      <c r="C143" s="2">
        <v>4610043</v>
      </c>
      <c r="D143" s="2">
        <v>46143</v>
      </c>
      <c r="E143" s="2" t="str">
        <f t="shared" si="9"/>
        <v>4</v>
      </c>
      <c r="F143" s="2" t="s">
        <v>215</v>
      </c>
      <c r="G143" s="21">
        <v>159000</v>
      </c>
    </row>
    <row r="144" spans="1:7" x14ac:dyDescent="0.25">
      <c r="A144" s="25" t="s">
        <v>109</v>
      </c>
      <c r="B144" s="103" t="str">
        <f t="shared" ref="B144:B150" si="11">A144</f>
        <v>Igualtat, salut i joventut</v>
      </c>
      <c r="C144" s="2">
        <v>4650008</v>
      </c>
      <c r="D144" s="2" t="s">
        <v>1646</v>
      </c>
      <c r="E144" s="2" t="str">
        <f t="shared" si="9"/>
        <v>4</v>
      </c>
      <c r="F144" s="2" t="s">
        <v>217</v>
      </c>
      <c r="G144" s="21">
        <v>8300</v>
      </c>
    </row>
    <row r="145" spans="1:7" x14ac:dyDescent="0.25">
      <c r="A145" s="25" t="s">
        <v>109</v>
      </c>
      <c r="B145" s="103" t="str">
        <f t="shared" si="11"/>
        <v>Igualtat, salut i joventut</v>
      </c>
      <c r="C145" s="2">
        <v>4650009</v>
      </c>
      <c r="D145" s="2" t="s">
        <v>1647</v>
      </c>
      <c r="E145" s="2" t="str">
        <f t="shared" si="9"/>
        <v>4</v>
      </c>
      <c r="F145" s="2" t="s">
        <v>218</v>
      </c>
      <c r="G145" s="21">
        <v>10000</v>
      </c>
    </row>
    <row r="146" spans="1:7" x14ac:dyDescent="0.25">
      <c r="A146" s="24" t="s">
        <v>82</v>
      </c>
      <c r="B146" s="103" t="str">
        <f t="shared" si="11"/>
        <v>E_Música</v>
      </c>
      <c r="C146" s="2">
        <v>4650010</v>
      </c>
      <c r="D146" s="2" t="s">
        <v>1648</v>
      </c>
      <c r="E146" s="2" t="str">
        <f t="shared" si="9"/>
        <v>4</v>
      </c>
      <c r="F146" s="2" t="s">
        <v>219</v>
      </c>
      <c r="G146" s="21">
        <v>600</v>
      </c>
    </row>
    <row r="147" spans="1:7" x14ac:dyDescent="0.25">
      <c r="A147" s="24" t="s">
        <v>220</v>
      </c>
      <c r="B147" s="103" t="str">
        <f t="shared" si="11"/>
        <v>Centre Obert</v>
      </c>
      <c r="C147" s="2">
        <v>4650203</v>
      </c>
      <c r="D147" s="2" t="s">
        <v>1649</v>
      </c>
      <c r="E147" s="2" t="str">
        <f t="shared" si="9"/>
        <v>4</v>
      </c>
      <c r="F147" s="2" t="s">
        <v>221</v>
      </c>
      <c r="G147" s="21">
        <v>46565.84</v>
      </c>
    </row>
    <row r="148" spans="1:7" x14ac:dyDescent="0.25">
      <c r="A148" s="24" t="s">
        <v>111</v>
      </c>
      <c r="B148" s="103" t="str">
        <f t="shared" si="11"/>
        <v>Cultura</v>
      </c>
      <c r="C148" s="2">
        <v>4670001</v>
      </c>
      <c r="D148" s="2" t="s">
        <v>1650</v>
      </c>
      <c r="E148" s="2" t="str">
        <f t="shared" si="9"/>
        <v>4</v>
      </c>
      <c r="F148" s="40" t="s">
        <v>222</v>
      </c>
      <c r="G148" s="21">
        <v>1500</v>
      </c>
    </row>
    <row r="149" spans="1:7" x14ac:dyDescent="0.25">
      <c r="A149" s="24" t="s">
        <v>89</v>
      </c>
      <c r="B149" s="103" t="str">
        <f t="shared" si="11"/>
        <v>Promoció Econòmica</v>
      </c>
      <c r="C149" s="2">
        <v>4670002</v>
      </c>
      <c r="D149" s="2">
        <v>46702</v>
      </c>
      <c r="E149" s="2" t="str">
        <f t="shared" si="9"/>
        <v>4</v>
      </c>
      <c r="F149" s="40" t="s">
        <v>223</v>
      </c>
      <c r="G149" s="21">
        <v>1800</v>
      </c>
    </row>
    <row r="150" spans="1:7" x14ac:dyDescent="0.25">
      <c r="A150" s="24" t="s">
        <v>111</v>
      </c>
      <c r="B150" s="103" t="str">
        <f t="shared" si="11"/>
        <v>Cultura</v>
      </c>
      <c r="C150" s="2">
        <v>4700004</v>
      </c>
      <c r="D150" s="2" t="s">
        <v>1651</v>
      </c>
      <c r="E150" s="2" t="str">
        <f t="shared" si="9"/>
        <v>4</v>
      </c>
      <c r="F150" s="2" t="s">
        <v>224</v>
      </c>
      <c r="G150" s="21">
        <v>500</v>
      </c>
    </row>
    <row r="151" spans="1:7" x14ac:dyDescent="0.25">
      <c r="A151" s="24" t="s">
        <v>70</v>
      </c>
      <c r="B151" s="103" t="str">
        <f t="shared" ref="B151:B155" si="12">A151</f>
        <v>Tresoreria</v>
      </c>
      <c r="C151" s="2">
        <v>5410001</v>
      </c>
      <c r="D151" s="2" t="s">
        <v>1652</v>
      </c>
      <c r="E151" s="2" t="str">
        <f t="shared" ref="E151:E180" si="13">MID(C151,1,1)</f>
        <v>5</v>
      </c>
      <c r="F151" s="2" t="s">
        <v>225</v>
      </c>
      <c r="G151" s="21">
        <v>2000</v>
      </c>
    </row>
    <row r="152" spans="1:7" x14ac:dyDescent="0.25">
      <c r="A152" s="24" t="s">
        <v>70</v>
      </c>
      <c r="B152" s="103" t="str">
        <f t="shared" si="12"/>
        <v>Tresoreria</v>
      </c>
      <c r="C152" s="2">
        <v>5410003</v>
      </c>
      <c r="D152" s="2" t="s">
        <v>1653</v>
      </c>
      <c r="E152" s="2" t="str">
        <f t="shared" si="13"/>
        <v>5</v>
      </c>
      <c r="F152" s="2" t="s">
        <v>226</v>
      </c>
      <c r="G152" s="21">
        <v>900</v>
      </c>
    </row>
    <row r="153" spans="1:7" x14ac:dyDescent="0.25">
      <c r="A153" s="24" t="s">
        <v>70</v>
      </c>
      <c r="B153" s="103" t="str">
        <f t="shared" si="12"/>
        <v>Tresoreria</v>
      </c>
      <c r="C153" s="2">
        <v>5410004</v>
      </c>
      <c r="D153" s="2" t="s">
        <v>1654</v>
      </c>
      <c r="E153" s="2" t="str">
        <f t="shared" si="13"/>
        <v>5</v>
      </c>
      <c r="F153" s="2" t="s">
        <v>227</v>
      </c>
      <c r="G153" s="21">
        <v>900</v>
      </c>
    </row>
    <row r="154" spans="1:7" x14ac:dyDescent="0.25">
      <c r="A154" s="24" t="s">
        <v>89</v>
      </c>
      <c r="B154" s="103" t="str">
        <f t="shared" si="12"/>
        <v>Promoció Econòmica</v>
      </c>
      <c r="C154" s="2">
        <v>5410007</v>
      </c>
      <c r="D154" s="2" t="s">
        <v>1655</v>
      </c>
      <c r="E154" s="2" t="str">
        <f t="shared" si="13"/>
        <v>5</v>
      </c>
      <c r="F154" s="2" t="s">
        <v>228</v>
      </c>
      <c r="G154" s="21">
        <v>5000</v>
      </c>
    </row>
    <row r="155" spans="1:7" x14ac:dyDescent="0.25">
      <c r="A155" s="24" t="s">
        <v>87</v>
      </c>
      <c r="B155" s="103" t="str">
        <f t="shared" si="12"/>
        <v>Complex piscines</v>
      </c>
      <c r="C155" s="2">
        <v>5490001</v>
      </c>
      <c r="D155" s="2" t="s">
        <v>1656</v>
      </c>
      <c r="E155" s="2" t="str">
        <f t="shared" si="13"/>
        <v>5</v>
      </c>
      <c r="F155" s="2" t="s">
        <v>229</v>
      </c>
      <c r="G155" s="21">
        <v>4920</v>
      </c>
    </row>
    <row r="156" spans="1:7" x14ac:dyDescent="0.25">
      <c r="A156" s="25" t="s">
        <v>109</v>
      </c>
      <c r="B156" s="103" t="s">
        <v>109</v>
      </c>
      <c r="C156" s="2">
        <v>5490002</v>
      </c>
      <c r="D156" s="2" t="s">
        <v>1657</v>
      </c>
      <c r="E156" s="2" t="str">
        <f t="shared" si="13"/>
        <v>5</v>
      </c>
      <c r="F156" s="2" t="s">
        <v>230</v>
      </c>
      <c r="G156" s="21">
        <v>350</v>
      </c>
    </row>
    <row r="157" spans="1:7" x14ac:dyDescent="0.25">
      <c r="A157" s="24" t="s">
        <v>87</v>
      </c>
      <c r="B157" s="103" t="str">
        <f t="shared" ref="B157:B178" si="14">A157</f>
        <v>Complex piscines</v>
      </c>
      <c r="C157" s="2">
        <v>5500001</v>
      </c>
      <c r="D157" s="2" t="s">
        <v>1658</v>
      </c>
      <c r="E157" s="2" t="str">
        <f t="shared" si="13"/>
        <v>5</v>
      </c>
      <c r="F157" s="2" t="s">
        <v>231</v>
      </c>
      <c r="G157" s="61">
        <v>275000</v>
      </c>
    </row>
    <row r="158" spans="1:7" x14ac:dyDescent="0.25">
      <c r="A158" s="24" t="s">
        <v>92</v>
      </c>
      <c r="B158" s="103" t="str">
        <f t="shared" si="14"/>
        <v>Administració General Secretaria</v>
      </c>
      <c r="C158" s="2">
        <v>5500002</v>
      </c>
      <c r="D158" s="2" t="s">
        <v>1659</v>
      </c>
      <c r="E158" s="2" t="str">
        <f t="shared" si="13"/>
        <v>5</v>
      </c>
      <c r="F158" s="2" t="s">
        <v>232</v>
      </c>
      <c r="G158" s="21">
        <v>17833</v>
      </c>
    </row>
    <row r="159" spans="1:7" x14ac:dyDescent="0.25">
      <c r="A159" s="24" t="s">
        <v>89</v>
      </c>
      <c r="B159" s="103" t="str">
        <f t="shared" si="14"/>
        <v>Promoció Econòmica</v>
      </c>
      <c r="C159" s="2">
        <v>5500003</v>
      </c>
      <c r="D159" s="2" t="s">
        <v>1660</v>
      </c>
      <c r="E159" s="2" t="str">
        <f t="shared" si="13"/>
        <v>5</v>
      </c>
      <c r="F159" s="2" t="s">
        <v>233</v>
      </c>
      <c r="G159" s="21">
        <v>3100</v>
      </c>
    </row>
    <row r="160" spans="1:7" x14ac:dyDescent="0.25">
      <c r="A160" s="24" t="s">
        <v>204</v>
      </c>
      <c r="B160" s="103" t="str">
        <f t="shared" si="14"/>
        <v>Finances</v>
      </c>
      <c r="C160" s="2">
        <v>5500006</v>
      </c>
      <c r="D160" s="2" t="s">
        <v>1661</v>
      </c>
      <c r="E160" s="2" t="str">
        <f t="shared" si="13"/>
        <v>5</v>
      </c>
      <c r="F160" s="2" t="s">
        <v>234</v>
      </c>
      <c r="G160" s="21">
        <v>46000</v>
      </c>
    </row>
    <row r="161" spans="1:7" x14ac:dyDescent="0.25">
      <c r="A161" s="24" t="s">
        <v>204</v>
      </c>
      <c r="B161" s="103" t="str">
        <f t="shared" si="14"/>
        <v>Finances</v>
      </c>
      <c r="C161" s="2">
        <v>5500008</v>
      </c>
      <c r="D161" s="2" t="s">
        <v>1662</v>
      </c>
      <c r="E161" s="2" t="str">
        <f t="shared" si="13"/>
        <v>5</v>
      </c>
      <c r="F161" s="2" t="s">
        <v>235</v>
      </c>
      <c r="G161" s="21">
        <v>8500</v>
      </c>
    </row>
    <row r="162" spans="1:7" x14ac:dyDescent="0.25">
      <c r="A162" s="24" t="s">
        <v>70</v>
      </c>
      <c r="B162" s="103" t="str">
        <f t="shared" si="14"/>
        <v>Tresoreria</v>
      </c>
      <c r="C162" s="2">
        <v>5520001</v>
      </c>
      <c r="D162" s="2" t="s">
        <v>1663</v>
      </c>
      <c r="E162" s="2" t="str">
        <f t="shared" si="13"/>
        <v>5</v>
      </c>
      <c r="F162" s="2" t="s">
        <v>236</v>
      </c>
      <c r="G162" s="21">
        <v>17000</v>
      </c>
    </row>
    <row r="163" spans="1:7" x14ac:dyDescent="0.25">
      <c r="A163" s="24" t="s">
        <v>70</v>
      </c>
      <c r="B163" s="103" t="str">
        <f t="shared" si="14"/>
        <v>Tresoreria</v>
      </c>
      <c r="C163" s="2">
        <v>5520002</v>
      </c>
      <c r="D163" s="2" t="s">
        <v>1664</v>
      </c>
      <c r="E163" s="2" t="str">
        <f t="shared" si="13"/>
        <v>5</v>
      </c>
      <c r="F163" s="2" t="s">
        <v>237</v>
      </c>
      <c r="G163" s="21">
        <v>3000</v>
      </c>
    </row>
    <row r="164" spans="1:7" x14ac:dyDescent="0.25">
      <c r="A164" s="24" t="s">
        <v>70</v>
      </c>
      <c r="B164" s="103" t="str">
        <f t="shared" si="14"/>
        <v>Tresoreria</v>
      </c>
      <c r="C164" s="2">
        <v>5990002</v>
      </c>
      <c r="D164" s="2">
        <v>59900</v>
      </c>
      <c r="E164" s="2" t="str">
        <f t="shared" si="13"/>
        <v>5</v>
      </c>
      <c r="F164" s="2" t="s">
        <v>238</v>
      </c>
      <c r="G164" s="21">
        <v>4000</v>
      </c>
    </row>
    <row r="165" spans="1:7" x14ac:dyDescent="0.25">
      <c r="A165" s="24" t="s">
        <v>78</v>
      </c>
      <c r="B165" s="103" t="str">
        <f t="shared" si="14"/>
        <v>Urbanisme</v>
      </c>
      <c r="C165" s="2">
        <v>7508038</v>
      </c>
      <c r="D165" s="2">
        <v>75081</v>
      </c>
      <c r="E165" s="2" t="str">
        <f t="shared" si="13"/>
        <v>7</v>
      </c>
      <c r="F165" s="2" t="s">
        <v>239</v>
      </c>
      <c r="G165" s="21">
        <v>40000</v>
      </c>
    </row>
    <row r="166" spans="1:7" x14ac:dyDescent="0.25">
      <c r="A166" s="24" t="s">
        <v>78</v>
      </c>
      <c r="B166" s="103" t="str">
        <f t="shared" si="14"/>
        <v>Urbanisme</v>
      </c>
      <c r="C166" s="2">
        <v>7508039</v>
      </c>
      <c r="D166" s="2">
        <v>75082</v>
      </c>
      <c r="E166" s="2" t="str">
        <f t="shared" si="13"/>
        <v>7</v>
      </c>
      <c r="F166" s="2" t="s">
        <v>240</v>
      </c>
      <c r="G166" s="21">
        <v>37500</v>
      </c>
    </row>
    <row r="167" spans="1:7" x14ac:dyDescent="0.25">
      <c r="A167" s="24" t="s">
        <v>78</v>
      </c>
      <c r="B167" s="103" t="str">
        <f t="shared" si="14"/>
        <v>Urbanisme</v>
      </c>
      <c r="C167" s="2">
        <v>7508040</v>
      </c>
      <c r="D167" s="2">
        <v>75083</v>
      </c>
      <c r="E167" s="2" t="str">
        <f t="shared" si="13"/>
        <v>7</v>
      </c>
      <c r="F167" s="2" t="s">
        <v>241</v>
      </c>
      <c r="G167" s="21">
        <v>150000</v>
      </c>
    </row>
    <row r="168" spans="1:7" x14ac:dyDescent="0.25">
      <c r="A168" s="24" t="s">
        <v>111</v>
      </c>
      <c r="B168" s="103" t="str">
        <f t="shared" si="14"/>
        <v>Cultura</v>
      </c>
      <c r="C168" s="2">
        <v>7508022</v>
      </c>
      <c r="D168" s="2">
        <v>75084</v>
      </c>
      <c r="E168" s="2" t="str">
        <f t="shared" si="13"/>
        <v>7</v>
      </c>
      <c r="F168" s="2" t="s">
        <v>242</v>
      </c>
      <c r="G168" s="21">
        <v>10000</v>
      </c>
    </row>
    <row r="169" spans="1:7" x14ac:dyDescent="0.25">
      <c r="A169" s="24" t="s">
        <v>78</v>
      </c>
      <c r="B169" s="103" t="str">
        <f t="shared" si="14"/>
        <v>Urbanisme</v>
      </c>
      <c r="C169" s="2">
        <v>7510004</v>
      </c>
      <c r="D169" s="2" t="s">
        <v>1665</v>
      </c>
      <c r="E169" s="2" t="str">
        <f t="shared" si="13"/>
        <v>7</v>
      </c>
      <c r="F169" s="2" t="s">
        <v>243</v>
      </c>
      <c r="G169" s="21">
        <v>500000</v>
      </c>
    </row>
    <row r="170" spans="1:7" x14ac:dyDescent="0.25">
      <c r="A170" s="24" t="s">
        <v>78</v>
      </c>
      <c r="B170" s="104" t="str">
        <f t="shared" si="14"/>
        <v>Urbanisme</v>
      </c>
      <c r="C170" s="2">
        <v>7610072</v>
      </c>
      <c r="D170" s="2">
        <v>76172</v>
      </c>
      <c r="E170" s="2" t="str">
        <f t="shared" si="13"/>
        <v>7</v>
      </c>
      <c r="F170" s="2" t="s">
        <v>244</v>
      </c>
      <c r="G170" s="31">
        <v>49000</v>
      </c>
    </row>
    <row r="171" spans="1:7" x14ac:dyDescent="0.25">
      <c r="A171" s="24" t="s">
        <v>78</v>
      </c>
      <c r="B171" s="104" t="str">
        <f t="shared" si="14"/>
        <v>Urbanisme</v>
      </c>
      <c r="C171" s="2">
        <v>7610073</v>
      </c>
      <c r="D171" s="2">
        <v>76173</v>
      </c>
      <c r="E171" s="2" t="str">
        <f t="shared" si="13"/>
        <v>7</v>
      </c>
      <c r="F171" s="2" t="s">
        <v>245</v>
      </c>
      <c r="G171" s="31">
        <v>31000</v>
      </c>
    </row>
    <row r="172" spans="1:7" x14ac:dyDescent="0.25">
      <c r="A172" s="24" t="s">
        <v>78</v>
      </c>
      <c r="B172" s="104" t="str">
        <f t="shared" si="14"/>
        <v>Urbanisme</v>
      </c>
      <c r="C172" s="2">
        <v>7800000</v>
      </c>
      <c r="D172" s="2" t="s">
        <v>1666</v>
      </c>
      <c r="E172" s="2" t="str">
        <f t="shared" si="13"/>
        <v>7</v>
      </c>
      <c r="F172" s="54" t="s">
        <v>246</v>
      </c>
      <c r="G172" s="33">
        <v>120000</v>
      </c>
    </row>
    <row r="173" spans="1:7" x14ac:dyDescent="0.25">
      <c r="A173" s="24" t="s">
        <v>78</v>
      </c>
      <c r="B173" s="104" t="str">
        <f t="shared" si="14"/>
        <v>Urbanisme</v>
      </c>
      <c r="C173" s="2">
        <v>7970003</v>
      </c>
      <c r="D173" s="2">
        <v>79703</v>
      </c>
      <c r="E173" s="2" t="str">
        <f t="shared" si="13"/>
        <v>7</v>
      </c>
      <c r="F173" s="28" t="s">
        <v>247</v>
      </c>
      <c r="G173" s="33">
        <v>107000</v>
      </c>
    </row>
    <row r="174" spans="1:7" x14ac:dyDescent="0.25">
      <c r="A174" s="24" t="s">
        <v>78</v>
      </c>
      <c r="B174" s="104" t="str">
        <f t="shared" si="14"/>
        <v>Urbanisme</v>
      </c>
      <c r="C174" s="2">
        <v>7970004</v>
      </c>
      <c r="D174" s="2">
        <v>79704</v>
      </c>
      <c r="E174" s="2" t="str">
        <f t="shared" si="13"/>
        <v>7</v>
      </c>
      <c r="F174" s="28" t="s">
        <v>248</v>
      </c>
      <c r="G174" s="33">
        <v>25000</v>
      </c>
    </row>
    <row r="175" spans="1:7" x14ac:dyDescent="0.25">
      <c r="A175" s="24" t="s">
        <v>78</v>
      </c>
      <c r="B175" s="104" t="str">
        <f t="shared" si="14"/>
        <v>Urbanisme</v>
      </c>
      <c r="C175" s="2">
        <v>7970005</v>
      </c>
      <c r="D175" s="2">
        <v>79705</v>
      </c>
      <c r="E175" s="2" t="str">
        <f t="shared" si="13"/>
        <v>7</v>
      </c>
      <c r="F175" s="28" t="s">
        <v>249</v>
      </c>
      <c r="G175" s="33">
        <v>24000</v>
      </c>
    </row>
    <row r="176" spans="1:7" x14ac:dyDescent="0.25">
      <c r="A176" s="24" t="s">
        <v>78</v>
      </c>
      <c r="B176" s="104" t="str">
        <f t="shared" si="14"/>
        <v>Urbanisme</v>
      </c>
      <c r="C176" s="2">
        <v>7970006</v>
      </c>
      <c r="D176" s="2">
        <v>79706</v>
      </c>
      <c r="E176" s="2" t="str">
        <f t="shared" si="13"/>
        <v>7</v>
      </c>
      <c r="F176" s="28" t="s">
        <v>250</v>
      </c>
      <c r="G176" s="33">
        <v>100000</v>
      </c>
    </row>
    <row r="177" spans="1:8" x14ac:dyDescent="0.25">
      <c r="A177" s="24" t="s">
        <v>78</v>
      </c>
      <c r="B177" s="104" t="str">
        <f t="shared" si="14"/>
        <v>Urbanisme</v>
      </c>
      <c r="C177" s="2">
        <v>7970007</v>
      </c>
      <c r="D177" s="2">
        <v>79707</v>
      </c>
      <c r="E177" s="2" t="str">
        <f t="shared" si="13"/>
        <v>7</v>
      </c>
      <c r="F177" s="28" t="s">
        <v>251</v>
      </c>
      <c r="G177" s="33">
        <v>136000</v>
      </c>
    </row>
    <row r="178" spans="1:8" x14ac:dyDescent="0.25">
      <c r="A178" s="2" t="s">
        <v>70</v>
      </c>
      <c r="B178" s="105" t="str">
        <f t="shared" si="14"/>
        <v>Tresoreria</v>
      </c>
      <c r="C178" s="91">
        <v>9130011</v>
      </c>
      <c r="D178" s="91" t="s">
        <v>1667</v>
      </c>
      <c r="E178" s="2" t="str">
        <f t="shared" si="13"/>
        <v>9</v>
      </c>
      <c r="F178" s="2" t="s">
        <v>252</v>
      </c>
      <c r="G178" s="31">
        <v>1339500</v>
      </c>
      <c r="H178" s="56">
        <f>G178/15</f>
        <v>89300</v>
      </c>
    </row>
    <row r="179" spans="1:8" x14ac:dyDescent="0.25">
      <c r="A179" s="51"/>
      <c r="B179" s="106"/>
      <c r="C179" s="51"/>
      <c r="D179" s="90"/>
      <c r="E179" s="90" t="str">
        <f t="shared" si="13"/>
        <v/>
      </c>
      <c r="F179" s="51"/>
      <c r="G179" s="52"/>
    </row>
    <row r="180" spans="1:8" x14ac:dyDescent="0.25">
      <c r="A180" s="51"/>
      <c r="B180" s="106"/>
      <c r="C180" s="51"/>
      <c r="D180" s="90"/>
      <c r="E180" s="90" t="str">
        <f t="shared" si="13"/>
        <v/>
      </c>
      <c r="F180" s="51"/>
      <c r="G180" s="52"/>
    </row>
    <row r="181" spans="1:8" x14ac:dyDescent="0.25">
      <c r="G181" s="56">
        <f>SUM(G3:G180)</f>
        <v>21044245.979999997</v>
      </c>
    </row>
    <row r="183" spans="1:8" x14ac:dyDescent="0.25">
      <c r="F183" s="6" t="s">
        <v>253</v>
      </c>
      <c r="G183" s="7">
        <f>G181-DESPESES!K1529</f>
        <v>0</v>
      </c>
    </row>
  </sheetData>
  <sheetProtection autoFilter="0"/>
  <autoFilter ref="A2:G181" xr:uid="{00000000-0009-0000-0000-000000000000}">
    <sortState xmlns:xlrd2="http://schemas.microsoft.com/office/spreadsheetml/2017/richdata2" ref="A113:G150">
      <sortCondition ref="C2:C181"/>
    </sortState>
  </autoFilter>
  <sortState xmlns:xlrd2="http://schemas.microsoft.com/office/spreadsheetml/2017/richdata2" ref="A3:G178">
    <sortCondition ref="C3:C178"/>
  </sortState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ULL VIU!" prompt="Si tens assignada aquesta fila i no és teva, fes el canvi al departament que creus que gestiona aquesta partida" xr:uid="{65BE925D-CDF8-4CB7-8BE0-035C8EFCDCB4}">
          <x14:formula1>
            <xm:f>OFICINES!$A$1:$A$32</xm:f>
          </x14:formula1>
          <xm:sqref>B3:B180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43"/>
  <sheetViews>
    <sheetView topLeftCell="B1" workbookViewId="0">
      <pane ySplit="2" topLeftCell="A3" activePane="bottomLeft" state="frozen"/>
      <selection pane="bottomLeft" activeCell="H798" sqref="H798"/>
    </sheetView>
  </sheetViews>
  <sheetFormatPr defaultColWidth="11.42578125" defaultRowHeight="15" x14ac:dyDescent="0.25"/>
  <cols>
    <col min="1" max="1" width="13.5703125" hidden="1" customWidth="1"/>
    <col min="2" max="2" width="16.42578125" customWidth="1"/>
    <col min="3" max="3" width="9.42578125" customWidth="1"/>
    <col min="4" max="4" width="18.5703125" customWidth="1"/>
    <col min="5" max="5" width="7.5703125" style="60" customWidth="1"/>
    <col min="6" max="6" width="22.140625" customWidth="1"/>
    <col min="7" max="7" width="10.5703125" style="60" customWidth="1"/>
    <col min="8" max="8" width="16.7109375" customWidth="1"/>
    <col min="9" max="9" width="4" bestFit="1" customWidth="1"/>
    <col min="10" max="10" width="64" customWidth="1"/>
    <col min="11" max="11" width="15.7109375" bestFit="1" customWidth="1"/>
    <col min="12" max="12" width="12" hidden="1" customWidth="1"/>
    <col min="13" max="13" width="0" hidden="1" customWidth="1"/>
    <col min="14" max="14" width="19.42578125" customWidth="1"/>
  </cols>
  <sheetData>
    <row r="1" spans="1:14" ht="19.5" x14ac:dyDescent="0.3">
      <c r="B1" s="112" t="s">
        <v>2745</v>
      </c>
      <c r="C1" s="112"/>
      <c r="D1" s="112"/>
      <c r="K1" s="8">
        <v>2023</v>
      </c>
    </row>
    <row r="2" spans="1:14" ht="30" x14ac:dyDescent="0.25">
      <c r="A2" s="41" t="s">
        <v>68</v>
      </c>
      <c r="B2" s="107" t="s">
        <v>2742</v>
      </c>
      <c r="C2" s="132" t="s">
        <v>2767</v>
      </c>
      <c r="D2" s="132" t="s">
        <v>2768</v>
      </c>
      <c r="E2" s="72" t="s">
        <v>13</v>
      </c>
      <c r="F2" s="23" t="s">
        <v>14</v>
      </c>
      <c r="G2" s="86" t="s">
        <v>15</v>
      </c>
      <c r="H2" s="23" t="s">
        <v>16</v>
      </c>
      <c r="I2" s="23" t="s">
        <v>2</v>
      </c>
      <c r="J2" s="23" t="s">
        <v>17</v>
      </c>
      <c r="K2" s="3" t="s">
        <v>69</v>
      </c>
      <c r="L2" s="26" t="s">
        <v>2565</v>
      </c>
    </row>
    <row r="3" spans="1:14" x14ac:dyDescent="0.25">
      <c r="A3" s="42" t="s">
        <v>70</v>
      </c>
      <c r="B3" s="40" t="s">
        <v>70</v>
      </c>
      <c r="C3" s="40" t="s">
        <v>2749</v>
      </c>
      <c r="D3" s="40" t="s">
        <v>2748</v>
      </c>
      <c r="E3" s="68" t="s">
        <v>588</v>
      </c>
      <c r="F3" s="2" t="s">
        <v>589</v>
      </c>
      <c r="G3" s="40">
        <v>3100001</v>
      </c>
      <c r="H3" s="2" t="str">
        <f t="shared" ref="H3:H65" si="0">_xlfn.CONCAT(E3,G3)</f>
        <v>011003100001</v>
      </c>
      <c r="I3" s="2" t="str">
        <f t="shared" ref="I3:I65" si="1">MID(G3,1,1)</f>
        <v>3</v>
      </c>
      <c r="J3" s="2" t="s">
        <v>590</v>
      </c>
      <c r="K3" s="21">
        <v>37616.120000000003</v>
      </c>
      <c r="L3" t="e">
        <f>INDEX('A I D FUTURES'!$B:$B,MATCH(H3,'A I D FUTURES'!$A:$A,0))</f>
        <v>#N/A</v>
      </c>
    </row>
    <row r="4" spans="1:14" x14ac:dyDescent="0.25">
      <c r="A4" s="42" t="s">
        <v>70</v>
      </c>
      <c r="B4" s="40" t="s">
        <v>70</v>
      </c>
      <c r="C4" s="40" t="s">
        <v>2749</v>
      </c>
      <c r="D4" s="40" t="s">
        <v>2748</v>
      </c>
      <c r="E4" s="68" t="s">
        <v>588</v>
      </c>
      <c r="F4" s="2" t="s">
        <v>589</v>
      </c>
      <c r="G4" s="40">
        <v>3100002</v>
      </c>
      <c r="H4" s="2" t="str">
        <f t="shared" si="0"/>
        <v>011003100002</v>
      </c>
      <c r="I4" s="2" t="str">
        <f t="shared" si="1"/>
        <v>3</v>
      </c>
      <c r="J4" s="2" t="s">
        <v>591</v>
      </c>
      <c r="K4" s="21">
        <v>409.5</v>
      </c>
      <c r="L4" t="e">
        <f>INDEX('A I D FUTURES'!$B:$B,MATCH(H4,'A I D FUTURES'!$A:$A,0))</f>
        <v>#N/A</v>
      </c>
    </row>
    <row r="5" spans="1:14" x14ac:dyDescent="0.25">
      <c r="A5" s="42" t="s">
        <v>70</v>
      </c>
      <c r="B5" s="40" t="s">
        <v>70</v>
      </c>
      <c r="C5" s="40" t="s">
        <v>2749</v>
      </c>
      <c r="D5" s="40" t="s">
        <v>2748</v>
      </c>
      <c r="E5" s="68" t="s">
        <v>588</v>
      </c>
      <c r="F5" s="2" t="s">
        <v>589</v>
      </c>
      <c r="G5" s="40">
        <v>3100004</v>
      </c>
      <c r="H5" s="2" t="str">
        <f t="shared" si="0"/>
        <v>011003100004</v>
      </c>
      <c r="I5" s="2" t="str">
        <f t="shared" si="1"/>
        <v>3</v>
      </c>
      <c r="J5" s="2" t="s">
        <v>592</v>
      </c>
      <c r="K5" s="21">
        <v>5761.98</v>
      </c>
      <c r="L5" t="e">
        <f>INDEX('A I D FUTURES'!$B:$B,MATCH(H5,'A I D FUTURES'!$A:$A,0))</f>
        <v>#N/A</v>
      </c>
    </row>
    <row r="6" spans="1:14" x14ac:dyDescent="0.25">
      <c r="A6" s="42" t="s">
        <v>70</v>
      </c>
      <c r="B6" s="40" t="s">
        <v>70</v>
      </c>
      <c r="C6" s="40" t="s">
        <v>2749</v>
      </c>
      <c r="D6" s="40" t="s">
        <v>2748</v>
      </c>
      <c r="E6" s="68" t="s">
        <v>588</v>
      </c>
      <c r="F6" s="2" t="s">
        <v>589</v>
      </c>
      <c r="G6" s="40">
        <v>3100009</v>
      </c>
      <c r="H6" s="2" t="str">
        <f t="shared" si="0"/>
        <v>011003100009</v>
      </c>
      <c r="I6" s="2" t="str">
        <f t="shared" si="1"/>
        <v>3</v>
      </c>
      <c r="J6" s="2" t="s">
        <v>593</v>
      </c>
      <c r="K6" s="21">
        <v>10041.540000000001</v>
      </c>
      <c r="L6" t="e">
        <f>INDEX('A I D FUTURES'!$B:$B,MATCH(H6,'A I D FUTURES'!$A:$A,0))</f>
        <v>#N/A</v>
      </c>
    </row>
    <row r="7" spans="1:14" x14ac:dyDescent="0.25">
      <c r="A7" s="42" t="s">
        <v>70</v>
      </c>
      <c r="B7" s="40" t="s">
        <v>70</v>
      </c>
      <c r="C7" s="40" t="s">
        <v>2749</v>
      </c>
      <c r="D7" s="40" t="s">
        <v>2748</v>
      </c>
      <c r="E7" s="68" t="s">
        <v>588</v>
      </c>
      <c r="F7" s="2" t="s">
        <v>589</v>
      </c>
      <c r="G7" s="40">
        <v>3100010</v>
      </c>
      <c r="H7" s="2" t="str">
        <f t="shared" si="0"/>
        <v>011003100010</v>
      </c>
      <c r="I7" s="2" t="str">
        <f t="shared" si="1"/>
        <v>3</v>
      </c>
      <c r="J7" s="2" t="s">
        <v>594</v>
      </c>
      <c r="K7" s="21">
        <v>2406.7199999999998</v>
      </c>
      <c r="L7" t="e">
        <f>INDEX('A I D FUTURES'!$B:$B,MATCH(H7,'A I D FUTURES'!$A:$A,0))</f>
        <v>#N/A</v>
      </c>
    </row>
    <row r="8" spans="1:14" x14ac:dyDescent="0.25">
      <c r="A8" s="42" t="s">
        <v>70</v>
      </c>
      <c r="B8" s="40" t="s">
        <v>70</v>
      </c>
      <c r="C8" s="40" t="s">
        <v>2749</v>
      </c>
      <c r="D8" s="40" t="s">
        <v>2748</v>
      </c>
      <c r="E8" s="68" t="s">
        <v>588</v>
      </c>
      <c r="F8" s="27" t="s">
        <v>589</v>
      </c>
      <c r="G8" s="40">
        <v>3100012</v>
      </c>
      <c r="H8" s="2" t="str">
        <f t="shared" si="0"/>
        <v>011003100012</v>
      </c>
      <c r="I8" s="2" t="str">
        <f t="shared" si="1"/>
        <v>3</v>
      </c>
      <c r="J8" s="27" t="s">
        <v>595</v>
      </c>
      <c r="K8" s="21">
        <v>5236.3100000000004</v>
      </c>
      <c r="L8" t="e">
        <f>INDEX('A I D FUTURES'!$B:$B,MATCH(H8,'A I D FUTURES'!$A:$A,0))</f>
        <v>#N/A</v>
      </c>
    </row>
    <row r="9" spans="1:14" x14ac:dyDescent="0.25">
      <c r="A9" s="42" t="s">
        <v>70</v>
      </c>
      <c r="B9" s="40" t="s">
        <v>70</v>
      </c>
      <c r="C9" s="40" t="s">
        <v>2749</v>
      </c>
      <c r="D9" s="40" t="s">
        <v>2748</v>
      </c>
      <c r="E9" s="68" t="s">
        <v>588</v>
      </c>
      <c r="F9" s="27" t="s">
        <v>589</v>
      </c>
      <c r="G9" s="40">
        <v>3100013</v>
      </c>
      <c r="H9" s="2" t="str">
        <f t="shared" si="0"/>
        <v>011003100013</v>
      </c>
      <c r="I9" s="2" t="str">
        <f t="shared" si="1"/>
        <v>3</v>
      </c>
      <c r="J9" s="27" t="s">
        <v>596</v>
      </c>
      <c r="K9" s="21">
        <v>13539.77</v>
      </c>
      <c r="L9" t="e">
        <f>INDEX('A I D FUTURES'!$B:$B,MATCH(H9,'A I D FUTURES'!$A:$A,0))</f>
        <v>#N/A</v>
      </c>
    </row>
    <row r="10" spans="1:14" x14ac:dyDescent="0.25">
      <c r="A10" s="42" t="s">
        <v>70</v>
      </c>
      <c r="B10" s="40" t="s">
        <v>70</v>
      </c>
      <c r="C10" s="40" t="s">
        <v>2749</v>
      </c>
      <c r="D10" s="40" t="s">
        <v>2748</v>
      </c>
      <c r="E10" s="68" t="s">
        <v>588</v>
      </c>
      <c r="F10" s="2" t="s">
        <v>589</v>
      </c>
      <c r="G10" s="40">
        <v>3103701</v>
      </c>
      <c r="H10" s="2" t="str">
        <f t="shared" si="0"/>
        <v>011003103701</v>
      </c>
      <c r="I10" s="2" t="str">
        <f t="shared" si="1"/>
        <v>3</v>
      </c>
      <c r="J10" s="2" t="s">
        <v>597</v>
      </c>
      <c r="K10" s="21">
        <v>500</v>
      </c>
      <c r="L10" t="e">
        <f>INDEX('A I D FUTURES'!$B:$B,MATCH(H10,'A I D FUTURES'!$A:$A,0))</f>
        <v>#N/A</v>
      </c>
    </row>
    <row r="11" spans="1:14" x14ac:dyDescent="0.25">
      <c r="A11" s="42" t="s">
        <v>70</v>
      </c>
      <c r="B11" s="40" t="s">
        <v>70</v>
      </c>
      <c r="C11" s="40" t="s">
        <v>2749</v>
      </c>
      <c r="D11" s="40" t="s">
        <v>2748</v>
      </c>
      <c r="E11" s="68" t="s">
        <v>588</v>
      </c>
      <c r="F11" s="2" t="s">
        <v>589</v>
      </c>
      <c r="G11" s="40">
        <v>3105101</v>
      </c>
      <c r="H11" s="2" t="str">
        <f t="shared" si="0"/>
        <v>011003105101</v>
      </c>
      <c r="I11" s="2" t="str">
        <f t="shared" si="1"/>
        <v>3</v>
      </c>
      <c r="J11" s="2" t="s">
        <v>598</v>
      </c>
      <c r="K11" s="21">
        <v>20945.349999999999</v>
      </c>
      <c r="L11" t="e">
        <f>INDEX('A I D FUTURES'!$B:$B,MATCH(H11,'A I D FUTURES'!$A:$A,0))</f>
        <v>#N/A</v>
      </c>
    </row>
    <row r="12" spans="1:14" x14ac:dyDescent="0.25">
      <c r="A12" s="42" t="s">
        <v>70</v>
      </c>
      <c r="B12" s="40" t="s">
        <v>70</v>
      </c>
      <c r="C12" s="40" t="s">
        <v>2749</v>
      </c>
      <c r="D12" s="40" t="s">
        <v>2748</v>
      </c>
      <c r="E12" s="68" t="s">
        <v>588</v>
      </c>
      <c r="F12" s="2" t="s">
        <v>589</v>
      </c>
      <c r="G12" s="40">
        <v>3105901</v>
      </c>
      <c r="H12" s="2" t="str">
        <f t="shared" si="0"/>
        <v>011003105901</v>
      </c>
      <c r="I12" s="2" t="str">
        <f t="shared" si="1"/>
        <v>3</v>
      </c>
      <c r="J12" s="2" t="s">
        <v>599</v>
      </c>
      <c r="K12" s="21">
        <v>775.63</v>
      </c>
      <c r="L12" t="e">
        <f>INDEX('A I D FUTURES'!$B:$B,MATCH(H12,'A I D FUTURES'!$A:$A,0))</f>
        <v>#N/A</v>
      </c>
    </row>
    <row r="13" spans="1:14" x14ac:dyDescent="0.25">
      <c r="A13" s="42" t="s">
        <v>70</v>
      </c>
      <c r="B13" s="40" t="s">
        <v>70</v>
      </c>
      <c r="C13" s="40" t="s">
        <v>2749</v>
      </c>
      <c r="D13" s="40" t="s">
        <v>2748</v>
      </c>
      <c r="E13" s="68" t="s">
        <v>588</v>
      </c>
      <c r="F13" s="2" t="s">
        <v>589</v>
      </c>
      <c r="G13" s="40">
        <v>3106201</v>
      </c>
      <c r="H13" s="2" t="str">
        <f t="shared" si="0"/>
        <v>011003106201</v>
      </c>
      <c r="I13" s="2" t="str">
        <f t="shared" si="1"/>
        <v>3</v>
      </c>
      <c r="J13" s="2" t="s">
        <v>600</v>
      </c>
      <c r="K13" s="21">
        <v>9378.98</v>
      </c>
      <c r="L13" t="e">
        <f>INDEX('A I D FUTURES'!$B:$B,MATCH(H13,'A I D FUTURES'!$A:$A,0))</f>
        <v>#N/A</v>
      </c>
    </row>
    <row r="14" spans="1:14" x14ac:dyDescent="0.25">
      <c r="A14" s="42" t="s">
        <v>70</v>
      </c>
      <c r="B14" s="40" t="s">
        <v>70</v>
      </c>
      <c r="C14" s="40" t="s">
        <v>2749</v>
      </c>
      <c r="D14" s="40" t="s">
        <v>2748</v>
      </c>
      <c r="E14" s="68" t="s">
        <v>588</v>
      </c>
      <c r="F14" s="2" t="s">
        <v>589</v>
      </c>
      <c r="G14" s="40">
        <v>3110001</v>
      </c>
      <c r="H14" s="2" t="str">
        <f t="shared" si="0"/>
        <v>011003110001</v>
      </c>
      <c r="I14" s="2" t="str">
        <f t="shared" si="1"/>
        <v>3</v>
      </c>
      <c r="J14" s="2" t="s">
        <v>601</v>
      </c>
      <c r="K14" s="21">
        <v>1000</v>
      </c>
      <c r="L14" t="e">
        <f>INDEX('A I D FUTURES'!$B:$B,MATCH(H14,'A I D FUTURES'!$A:$A,0))</f>
        <v>#N/A</v>
      </c>
      <c r="N14">
        <f>SUBTOTAL(9,K3:K14)</f>
        <v>107611.90000000001</v>
      </c>
    </row>
    <row r="15" spans="1:14" x14ac:dyDescent="0.25">
      <c r="A15" s="42" t="s">
        <v>70</v>
      </c>
      <c r="B15" s="40" t="s">
        <v>70</v>
      </c>
      <c r="C15" s="40" t="s">
        <v>2749</v>
      </c>
      <c r="D15" s="40" t="s">
        <v>2748</v>
      </c>
      <c r="E15" s="68" t="s">
        <v>748</v>
      </c>
      <c r="F15" s="27" t="s">
        <v>589</v>
      </c>
      <c r="G15" s="40">
        <v>9130009</v>
      </c>
      <c r="H15" s="2" t="str">
        <f t="shared" si="0"/>
        <v>011029130009</v>
      </c>
      <c r="I15" s="2" t="str">
        <f t="shared" si="1"/>
        <v>9</v>
      </c>
      <c r="J15" s="27" t="s">
        <v>753</v>
      </c>
      <c r="K15" s="21">
        <v>12250</v>
      </c>
      <c r="L15" t="e">
        <f>INDEX('A I D FUTURES'!$B:$B,MATCH(H15,'A I D FUTURES'!$A:$A,0))</f>
        <v>#N/A</v>
      </c>
    </row>
    <row r="16" spans="1:14" x14ac:dyDescent="0.25">
      <c r="A16" s="42" t="s">
        <v>70</v>
      </c>
      <c r="B16" s="40" t="s">
        <v>70</v>
      </c>
      <c r="C16" s="40" t="s">
        <v>2749</v>
      </c>
      <c r="D16" s="40" t="s">
        <v>2748</v>
      </c>
      <c r="E16" s="68" t="s">
        <v>748</v>
      </c>
      <c r="F16" s="27" t="s">
        <v>589</v>
      </c>
      <c r="G16" s="40">
        <v>9130012</v>
      </c>
      <c r="H16" s="2" t="str">
        <f t="shared" si="0"/>
        <v>011029130012</v>
      </c>
      <c r="I16" s="2" t="str">
        <f t="shared" si="1"/>
        <v>9</v>
      </c>
      <c r="J16" s="27" t="s">
        <v>756</v>
      </c>
      <c r="K16" s="21">
        <v>21400</v>
      </c>
      <c r="L16" t="e">
        <f>INDEX('A I D FUTURES'!$B:$B,MATCH(H16,'A I D FUTURES'!$A:$A,0))</f>
        <v>#N/A</v>
      </c>
    </row>
    <row r="17" spans="1:13" x14ac:dyDescent="0.25">
      <c r="A17" s="42" t="s">
        <v>70</v>
      </c>
      <c r="B17" s="40" t="s">
        <v>70</v>
      </c>
      <c r="C17" s="40" t="s">
        <v>2749</v>
      </c>
      <c r="D17" s="40" t="s">
        <v>2748</v>
      </c>
      <c r="E17" s="68" t="s">
        <v>748</v>
      </c>
      <c r="F17" s="27" t="s">
        <v>589</v>
      </c>
      <c r="G17" s="40">
        <v>9130013</v>
      </c>
      <c r="H17" s="2" t="str">
        <f t="shared" si="0"/>
        <v>011029130013</v>
      </c>
      <c r="I17" s="2" t="str">
        <f t="shared" si="1"/>
        <v>9</v>
      </c>
      <c r="J17" s="27" t="s">
        <v>757</v>
      </c>
      <c r="K17" s="21">
        <v>58000</v>
      </c>
      <c r="L17" t="e">
        <f>INDEX('A I D FUTURES'!$B:$B,MATCH(H17,'A I D FUTURES'!$A:$A,0))</f>
        <v>#N/A</v>
      </c>
    </row>
    <row r="18" spans="1:13" x14ac:dyDescent="0.25">
      <c r="A18" s="42" t="s">
        <v>70</v>
      </c>
      <c r="B18" s="40" t="s">
        <v>70</v>
      </c>
      <c r="C18" s="40" t="s">
        <v>2749</v>
      </c>
      <c r="D18" s="40" t="s">
        <v>2748</v>
      </c>
      <c r="E18" s="68" t="s">
        <v>748</v>
      </c>
      <c r="F18" s="2" t="s">
        <v>749</v>
      </c>
      <c r="G18" s="40">
        <v>9130001</v>
      </c>
      <c r="H18" s="2" t="str">
        <f t="shared" si="0"/>
        <v>011029130001</v>
      </c>
      <c r="I18" s="2" t="str">
        <f t="shared" si="1"/>
        <v>9</v>
      </c>
      <c r="J18" s="2" t="s">
        <v>750</v>
      </c>
      <c r="K18" s="21">
        <v>222662.9</v>
      </c>
      <c r="L18" t="e">
        <f>INDEX('A I D FUTURES'!$B:$B,MATCH(H18,'A I D FUTURES'!$A:$A,0))</f>
        <v>#N/A</v>
      </c>
    </row>
    <row r="19" spans="1:13" x14ac:dyDescent="0.25">
      <c r="A19" s="42" t="s">
        <v>70</v>
      </c>
      <c r="B19" s="40" t="s">
        <v>70</v>
      </c>
      <c r="C19" s="40" t="s">
        <v>2749</v>
      </c>
      <c r="D19" s="40" t="s">
        <v>2748</v>
      </c>
      <c r="E19" s="68" t="s">
        <v>748</v>
      </c>
      <c r="F19" s="2" t="s">
        <v>749</v>
      </c>
      <c r="G19" s="40">
        <v>9130002</v>
      </c>
      <c r="H19" s="2" t="str">
        <f t="shared" si="0"/>
        <v>011029130002</v>
      </c>
      <c r="I19" s="2" t="str">
        <f t="shared" si="1"/>
        <v>9</v>
      </c>
      <c r="J19" s="2" t="s">
        <v>751</v>
      </c>
      <c r="K19" s="21">
        <v>10000</v>
      </c>
      <c r="L19" t="e">
        <f>INDEX('A I D FUTURES'!$B:$B,MATCH(H19,'A I D FUTURES'!$A:$A,0))</f>
        <v>#N/A</v>
      </c>
    </row>
    <row r="20" spans="1:13" x14ac:dyDescent="0.25">
      <c r="A20" s="42" t="s">
        <v>70</v>
      </c>
      <c r="B20" s="40" t="s">
        <v>70</v>
      </c>
      <c r="C20" s="40" t="s">
        <v>2749</v>
      </c>
      <c r="D20" s="40" t="s">
        <v>2748</v>
      </c>
      <c r="E20" s="68" t="s">
        <v>748</v>
      </c>
      <c r="F20" s="2" t="s">
        <v>749</v>
      </c>
      <c r="G20" s="40">
        <v>9130004</v>
      </c>
      <c r="H20" s="2" t="str">
        <f t="shared" si="0"/>
        <v>011029130004</v>
      </c>
      <c r="I20" s="2" t="str">
        <f t="shared" si="1"/>
        <v>9</v>
      </c>
      <c r="J20" s="2" t="s">
        <v>752</v>
      </c>
      <c r="K20" s="21">
        <v>27200</v>
      </c>
      <c r="L20" t="e">
        <f>INDEX('A I D FUTURES'!$B:$B,MATCH(H20,'A I D FUTURES'!$A:$A,0))</f>
        <v>#N/A</v>
      </c>
    </row>
    <row r="21" spans="1:13" x14ac:dyDescent="0.25">
      <c r="A21" s="42" t="s">
        <v>70</v>
      </c>
      <c r="B21" s="40" t="s">
        <v>70</v>
      </c>
      <c r="C21" s="40" t="s">
        <v>2749</v>
      </c>
      <c r="D21" s="40" t="s">
        <v>2748</v>
      </c>
      <c r="E21" s="68" t="s">
        <v>748</v>
      </c>
      <c r="F21" s="2" t="s">
        <v>749</v>
      </c>
      <c r="G21" s="40">
        <v>9130010</v>
      </c>
      <c r="H21" s="2" t="str">
        <f t="shared" si="0"/>
        <v>011029130010</v>
      </c>
      <c r="I21" s="2" t="str">
        <f t="shared" si="1"/>
        <v>9</v>
      </c>
      <c r="J21" s="2" t="s">
        <v>754</v>
      </c>
      <c r="K21" s="21">
        <v>9887.8799999999992</v>
      </c>
      <c r="L21" t="e">
        <f>INDEX('A I D FUTURES'!$B:$B,MATCH(H21,'A I D FUTURES'!$A:$A,0))</f>
        <v>#N/A</v>
      </c>
    </row>
    <row r="22" spans="1:13" x14ac:dyDescent="0.25">
      <c r="A22" s="42" t="s">
        <v>70</v>
      </c>
      <c r="B22" s="40" t="s">
        <v>70</v>
      </c>
      <c r="C22" s="40" t="s">
        <v>2749</v>
      </c>
      <c r="D22" s="40" t="s">
        <v>2748</v>
      </c>
      <c r="E22" s="68" t="s">
        <v>748</v>
      </c>
      <c r="F22" s="2" t="s">
        <v>749</v>
      </c>
      <c r="G22" s="40">
        <v>9130011</v>
      </c>
      <c r="H22" s="2" t="str">
        <f t="shared" si="0"/>
        <v>011029130011</v>
      </c>
      <c r="I22" s="2" t="str">
        <f t="shared" si="1"/>
        <v>9</v>
      </c>
      <c r="J22" s="2" t="s">
        <v>755</v>
      </c>
      <c r="K22" s="21">
        <v>748016.89</v>
      </c>
      <c r="L22" t="e">
        <f>INDEX('A I D FUTURES'!$B:$B,MATCH(H22,'A I D FUTURES'!$A:$A,0))</f>
        <v>#N/A</v>
      </c>
    </row>
    <row r="23" spans="1:13" x14ac:dyDescent="0.25">
      <c r="A23" s="42" t="s">
        <v>70</v>
      </c>
      <c r="B23" s="40" t="s">
        <v>70</v>
      </c>
      <c r="C23" s="40" t="s">
        <v>2749</v>
      </c>
      <c r="D23" s="40" t="s">
        <v>2748</v>
      </c>
      <c r="E23" s="68" t="s">
        <v>748</v>
      </c>
      <c r="F23" s="2" t="s">
        <v>749</v>
      </c>
      <c r="G23" s="40">
        <v>9136101</v>
      </c>
      <c r="H23" s="2" t="str">
        <f t="shared" si="0"/>
        <v>011029136101</v>
      </c>
      <c r="I23" s="2" t="str">
        <f t="shared" si="1"/>
        <v>9</v>
      </c>
      <c r="J23" s="2" t="s">
        <v>599</v>
      </c>
      <c r="K23" s="21">
        <v>84827.36</v>
      </c>
      <c r="L23" t="e">
        <f>INDEX('A I D FUTURES'!$B:$B,MATCH(H23,'A I D FUTURES'!$A:$A,0))</f>
        <v>#N/A</v>
      </c>
      <c r="M23" s="56" t="e">
        <f>+K23-L23</f>
        <v>#N/A</v>
      </c>
    </row>
    <row r="24" spans="1:13" x14ac:dyDescent="0.25">
      <c r="A24" s="42" t="s">
        <v>70</v>
      </c>
      <c r="B24" s="40" t="s">
        <v>70</v>
      </c>
      <c r="C24" s="40" t="s">
        <v>2749</v>
      </c>
      <c r="D24" s="40" t="s">
        <v>2748</v>
      </c>
      <c r="E24" s="68" t="s">
        <v>748</v>
      </c>
      <c r="F24" s="2" t="s">
        <v>749</v>
      </c>
      <c r="G24" s="40">
        <v>9136401</v>
      </c>
      <c r="H24" s="2" t="str">
        <f t="shared" si="0"/>
        <v>011029136401</v>
      </c>
      <c r="I24" s="2" t="str">
        <f t="shared" si="1"/>
        <v>9</v>
      </c>
      <c r="J24" s="2" t="s">
        <v>600</v>
      </c>
      <c r="K24" s="21">
        <v>77922.740000000005</v>
      </c>
      <c r="L24" t="e">
        <f>INDEX('A I D FUTURES'!$B:$B,MATCH(H24,'A I D FUTURES'!$A:$A,0))</f>
        <v>#N/A</v>
      </c>
      <c r="M24" s="56" t="e">
        <f>+K24-L24</f>
        <v>#N/A</v>
      </c>
    </row>
    <row r="25" spans="1:13" x14ac:dyDescent="0.25">
      <c r="A25" s="42" t="s">
        <v>70</v>
      </c>
      <c r="B25" s="40" t="s">
        <v>70</v>
      </c>
      <c r="C25" s="40" t="s">
        <v>2749</v>
      </c>
      <c r="D25" s="40" t="s">
        <v>2748</v>
      </c>
      <c r="E25" s="68" t="s">
        <v>748</v>
      </c>
      <c r="F25" s="2" t="s">
        <v>749</v>
      </c>
      <c r="G25" s="40">
        <v>9136801</v>
      </c>
      <c r="H25" s="2" t="str">
        <f t="shared" si="0"/>
        <v>011029136801</v>
      </c>
      <c r="I25" s="2" t="str">
        <f t="shared" si="1"/>
        <v>9</v>
      </c>
      <c r="J25" s="2" t="s">
        <v>758</v>
      </c>
      <c r="K25" s="21">
        <v>333934.8</v>
      </c>
      <c r="L25" t="e">
        <f>INDEX('A I D FUTURES'!$B:$B,MATCH(H25,'A I D FUTURES'!$A:$A,0))</f>
        <v>#N/A</v>
      </c>
    </row>
    <row r="26" spans="1:13" x14ac:dyDescent="0.25">
      <c r="A26" s="62" t="s">
        <v>284</v>
      </c>
      <c r="B26" s="108" t="s">
        <v>284</v>
      </c>
      <c r="C26" s="40" t="s">
        <v>2751</v>
      </c>
      <c r="D26" s="40" t="s">
        <v>2750</v>
      </c>
      <c r="E26" s="68">
        <v>13200</v>
      </c>
      <c r="F26" s="64" t="s">
        <v>276</v>
      </c>
      <c r="G26" s="87">
        <v>1200301</v>
      </c>
      <c r="H26" s="64" t="str">
        <f t="shared" si="0"/>
        <v>132001200301</v>
      </c>
      <c r="I26" s="64" t="str">
        <f t="shared" si="1"/>
        <v>1</v>
      </c>
      <c r="J26" s="64" t="s">
        <v>291</v>
      </c>
      <c r="K26" s="21">
        <v>11422.79</v>
      </c>
      <c r="L26" t="e">
        <f>INDEX('A I D FUTURES'!$B:$B,MATCH(H26,'A I D FUTURES'!$A:$A,0))</f>
        <v>#N/A</v>
      </c>
    </row>
    <row r="27" spans="1:13" x14ac:dyDescent="0.25">
      <c r="A27" s="62" t="s">
        <v>284</v>
      </c>
      <c r="B27" s="108" t="s">
        <v>284</v>
      </c>
      <c r="C27" s="40" t="s">
        <v>2751</v>
      </c>
      <c r="D27" s="40" t="s">
        <v>2750</v>
      </c>
      <c r="E27" s="68">
        <v>13200</v>
      </c>
      <c r="F27" s="64" t="s">
        <v>276</v>
      </c>
      <c r="G27" s="87">
        <v>1200401</v>
      </c>
      <c r="H27" s="64" t="str">
        <f t="shared" si="0"/>
        <v>132001200401</v>
      </c>
      <c r="I27" s="64" t="str">
        <f t="shared" si="1"/>
        <v>1</v>
      </c>
      <c r="J27" s="64" t="s">
        <v>294</v>
      </c>
      <c r="K27" s="21">
        <v>203524.92</v>
      </c>
      <c r="L27" t="e">
        <f>INDEX('A I D FUTURES'!$B:$B,MATCH(H27,'A I D FUTURES'!$A:$A,0))</f>
        <v>#N/A</v>
      </c>
    </row>
    <row r="28" spans="1:13" x14ac:dyDescent="0.25">
      <c r="A28" s="62" t="s">
        <v>284</v>
      </c>
      <c r="B28" s="108" t="s">
        <v>284</v>
      </c>
      <c r="C28" s="40" t="s">
        <v>2751</v>
      </c>
      <c r="D28" s="40" t="s">
        <v>2750</v>
      </c>
      <c r="E28" s="68">
        <v>13200</v>
      </c>
      <c r="F28" s="64" t="s">
        <v>276</v>
      </c>
      <c r="G28" s="87">
        <v>1200601</v>
      </c>
      <c r="H28" s="64" t="str">
        <f t="shared" si="0"/>
        <v>132001200601</v>
      </c>
      <c r="I28" s="64" t="str">
        <f t="shared" si="1"/>
        <v>1</v>
      </c>
      <c r="J28" s="64" t="s">
        <v>295</v>
      </c>
      <c r="K28" s="21">
        <v>22174.92</v>
      </c>
      <c r="L28" t="e">
        <f>INDEX('A I D FUTURES'!$B:$B,MATCH(H28,'A I D FUTURES'!$A:$A,0))</f>
        <v>#N/A</v>
      </c>
    </row>
    <row r="29" spans="1:13" x14ac:dyDescent="0.25">
      <c r="A29" s="62" t="s">
        <v>284</v>
      </c>
      <c r="B29" s="108" t="s">
        <v>284</v>
      </c>
      <c r="C29" s="40" t="s">
        <v>2751</v>
      </c>
      <c r="D29" s="40" t="s">
        <v>2750</v>
      </c>
      <c r="E29" s="68">
        <v>13200</v>
      </c>
      <c r="F29" s="64" t="s">
        <v>276</v>
      </c>
      <c r="G29" s="87">
        <v>1210001</v>
      </c>
      <c r="H29" s="64" t="str">
        <f t="shared" si="0"/>
        <v>132001210001</v>
      </c>
      <c r="I29" s="64" t="str">
        <f t="shared" si="1"/>
        <v>1</v>
      </c>
      <c r="J29" s="64" t="s">
        <v>297</v>
      </c>
      <c r="K29" s="21">
        <v>116146.86</v>
      </c>
      <c r="L29" t="e">
        <f>INDEX('A I D FUTURES'!$B:$B,MATCH(H29,'A I D FUTURES'!$A:$A,0))</f>
        <v>#N/A</v>
      </c>
    </row>
    <row r="30" spans="1:13" x14ac:dyDescent="0.25">
      <c r="A30" s="62" t="s">
        <v>284</v>
      </c>
      <c r="B30" s="108" t="s">
        <v>284</v>
      </c>
      <c r="C30" s="40" t="s">
        <v>2751</v>
      </c>
      <c r="D30" s="40" t="s">
        <v>2750</v>
      </c>
      <c r="E30" s="68">
        <v>13200</v>
      </c>
      <c r="F30" s="64" t="s">
        <v>276</v>
      </c>
      <c r="G30" s="87">
        <v>1210101</v>
      </c>
      <c r="H30" s="64" t="str">
        <f t="shared" si="0"/>
        <v>132001210101</v>
      </c>
      <c r="I30" s="64" t="str">
        <f t="shared" si="1"/>
        <v>1</v>
      </c>
      <c r="J30" s="64" t="s">
        <v>298</v>
      </c>
      <c r="K30" s="21">
        <v>329103.58</v>
      </c>
      <c r="L30" t="e">
        <f>INDEX('A I D FUTURES'!$B:$B,MATCH(H30,'A I D FUTURES'!$A:$A,0))</f>
        <v>#N/A</v>
      </c>
    </row>
    <row r="31" spans="1:13" x14ac:dyDescent="0.25">
      <c r="A31" s="62" t="s">
        <v>284</v>
      </c>
      <c r="B31" s="108" t="s">
        <v>284</v>
      </c>
      <c r="C31" s="40" t="s">
        <v>2751</v>
      </c>
      <c r="D31" s="40" t="s">
        <v>2750</v>
      </c>
      <c r="E31" s="68">
        <v>13200</v>
      </c>
      <c r="F31" s="64" t="s">
        <v>276</v>
      </c>
      <c r="G31" s="87">
        <v>1300001</v>
      </c>
      <c r="H31" s="64" t="str">
        <f t="shared" si="0"/>
        <v>132001300001</v>
      </c>
      <c r="I31" s="64" t="str">
        <f t="shared" si="1"/>
        <v>1</v>
      </c>
      <c r="J31" s="64" t="s">
        <v>299</v>
      </c>
      <c r="K31" s="21">
        <v>35375.64</v>
      </c>
      <c r="L31" t="e">
        <f>INDEX('A I D FUTURES'!$B:$B,MATCH(H31,'A I D FUTURES'!$A:$A,0))</f>
        <v>#N/A</v>
      </c>
    </row>
    <row r="32" spans="1:13" x14ac:dyDescent="0.25">
      <c r="A32" s="62" t="s">
        <v>284</v>
      </c>
      <c r="B32" s="108" t="s">
        <v>284</v>
      </c>
      <c r="C32" s="40" t="s">
        <v>2751</v>
      </c>
      <c r="D32" s="40" t="s">
        <v>2750</v>
      </c>
      <c r="E32" s="68">
        <v>13200</v>
      </c>
      <c r="F32" s="64" t="s">
        <v>276</v>
      </c>
      <c r="G32" s="87">
        <v>1300002</v>
      </c>
      <c r="H32" s="64" t="str">
        <f t="shared" si="0"/>
        <v>132001300002</v>
      </c>
      <c r="I32" s="64" t="str">
        <f t="shared" si="1"/>
        <v>1</v>
      </c>
      <c r="J32" s="64" t="s">
        <v>324</v>
      </c>
      <c r="K32" s="21">
        <v>9018.5499999999993</v>
      </c>
      <c r="L32" t="e">
        <f>INDEX('A I D FUTURES'!$B:$B,MATCH(H32,'A I D FUTURES'!$A:$A,0))</f>
        <v>#N/A</v>
      </c>
    </row>
    <row r="33" spans="1:13" x14ac:dyDescent="0.25">
      <c r="A33" s="62" t="s">
        <v>284</v>
      </c>
      <c r="B33" s="108" t="s">
        <v>284</v>
      </c>
      <c r="C33" s="40" t="s">
        <v>2751</v>
      </c>
      <c r="D33" s="40" t="s">
        <v>2750</v>
      </c>
      <c r="E33" s="68">
        <v>13200</v>
      </c>
      <c r="F33" s="64" t="s">
        <v>276</v>
      </c>
      <c r="G33" s="87">
        <v>1300101</v>
      </c>
      <c r="H33" s="64" t="str">
        <f t="shared" si="0"/>
        <v>132001300101</v>
      </c>
      <c r="I33" s="64" t="str">
        <f t="shared" si="1"/>
        <v>1</v>
      </c>
      <c r="J33" s="64" t="s">
        <v>326</v>
      </c>
      <c r="K33" s="21">
        <v>2900</v>
      </c>
      <c r="L33" t="e">
        <f>INDEX('A I D FUTURES'!$B:$B,MATCH(H33,'A I D FUTURES'!$A:$A,0))</f>
        <v>#N/A</v>
      </c>
    </row>
    <row r="34" spans="1:13" x14ac:dyDescent="0.25">
      <c r="A34" s="62" t="s">
        <v>284</v>
      </c>
      <c r="B34" s="108" t="s">
        <v>284</v>
      </c>
      <c r="C34" s="40" t="s">
        <v>2751</v>
      </c>
      <c r="D34" s="40" t="s">
        <v>2750</v>
      </c>
      <c r="E34" s="68">
        <v>13200</v>
      </c>
      <c r="F34" s="64" t="s">
        <v>276</v>
      </c>
      <c r="G34" s="87">
        <v>1300201</v>
      </c>
      <c r="H34" s="64" t="str">
        <f t="shared" si="0"/>
        <v>132001300201</v>
      </c>
      <c r="I34" s="64" t="str">
        <f t="shared" si="1"/>
        <v>1</v>
      </c>
      <c r="J34" s="64" t="s">
        <v>327</v>
      </c>
      <c r="K34" s="21">
        <v>18408.93</v>
      </c>
      <c r="L34" t="e">
        <f>INDEX('A I D FUTURES'!$B:$B,MATCH(H34,'A I D FUTURES'!$A:$A,0))</f>
        <v>#N/A</v>
      </c>
      <c r="M34" s="56" t="e">
        <f t="shared" ref="M34:M36" si="2">+K34-L34</f>
        <v>#N/A</v>
      </c>
    </row>
    <row r="35" spans="1:13" x14ac:dyDescent="0.25">
      <c r="A35" s="62" t="s">
        <v>284</v>
      </c>
      <c r="B35" s="108" t="s">
        <v>284</v>
      </c>
      <c r="C35" s="40" t="s">
        <v>2751</v>
      </c>
      <c r="D35" s="40" t="s">
        <v>2750</v>
      </c>
      <c r="E35" s="68">
        <v>13200</v>
      </c>
      <c r="F35" s="64" t="s">
        <v>276</v>
      </c>
      <c r="G35" s="87">
        <v>1300202</v>
      </c>
      <c r="H35" s="64" t="str">
        <f t="shared" si="0"/>
        <v>132001300202</v>
      </c>
      <c r="I35" s="64" t="str">
        <f t="shared" si="1"/>
        <v>1</v>
      </c>
      <c r="J35" s="64" t="s">
        <v>328</v>
      </c>
      <c r="K35" s="21">
        <v>21722.25</v>
      </c>
      <c r="L35" t="e">
        <f>INDEX('A I D FUTURES'!$B:$B,MATCH(H35,'A I D FUTURES'!$A:$A,0))</f>
        <v>#N/A</v>
      </c>
      <c r="M35" s="56" t="e">
        <f t="shared" si="2"/>
        <v>#N/A</v>
      </c>
    </row>
    <row r="36" spans="1:13" x14ac:dyDescent="0.25">
      <c r="A36" s="69" t="s">
        <v>284</v>
      </c>
      <c r="B36" s="108" t="s">
        <v>284</v>
      </c>
      <c r="C36" s="40" t="s">
        <v>2751</v>
      </c>
      <c r="D36" s="40" t="s">
        <v>2750</v>
      </c>
      <c r="E36" s="68">
        <v>13200</v>
      </c>
      <c r="F36" s="64" t="s">
        <v>276</v>
      </c>
      <c r="G36" s="87">
        <v>1310001</v>
      </c>
      <c r="H36" s="64" t="str">
        <f t="shared" si="0"/>
        <v>132001310001</v>
      </c>
      <c r="I36" s="64" t="str">
        <f t="shared" si="1"/>
        <v>1</v>
      </c>
      <c r="J36" s="64" t="s">
        <v>329</v>
      </c>
      <c r="K36" s="21">
        <v>19252.89</v>
      </c>
      <c r="L36" t="e">
        <f>INDEX('A I D FUTURES'!$B:$B,MATCH(H36,'A I D FUTURES'!$A:$A,0))</f>
        <v>#N/A</v>
      </c>
      <c r="M36" s="56" t="e">
        <f t="shared" si="2"/>
        <v>#N/A</v>
      </c>
    </row>
    <row r="37" spans="1:13" x14ac:dyDescent="0.25">
      <c r="A37" s="62" t="s">
        <v>284</v>
      </c>
      <c r="B37" s="108" t="s">
        <v>284</v>
      </c>
      <c r="C37" s="40" t="s">
        <v>2751</v>
      </c>
      <c r="D37" s="40" t="s">
        <v>2750</v>
      </c>
      <c r="E37" s="68">
        <v>13200</v>
      </c>
      <c r="F37" s="64" t="s">
        <v>276</v>
      </c>
      <c r="G37" s="87">
        <v>1310002</v>
      </c>
      <c r="H37" s="64" t="str">
        <f t="shared" si="0"/>
        <v>132001310002</v>
      </c>
      <c r="I37" s="64" t="str">
        <f t="shared" si="1"/>
        <v>1</v>
      </c>
      <c r="J37" s="64" t="s">
        <v>340</v>
      </c>
      <c r="K37" s="21">
        <v>5112.1499999999996</v>
      </c>
      <c r="L37" t="e">
        <f>INDEX('A I D FUTURES'!$B:$B,MATCH(H37,'A I D FUTURES'!$A:$A,0))</f>
        <v>#N/A</v>
      </c>
    </row>
    <row r="38" spans="1:13" x14ac:dyDescent="0.25">
      <c r="A38" s="62" t="s">
        <v>284</v>
      </c>
      <c r="B38" s="108" t="s">
        <v>284</v>
      </c>
      <c r="C38" s="40" t="s">
        <v>2751</v>
      </c>
      <c r="D38" s="40" t="s">
        <v>2750</v>
      </c>
      <c r="E38" s="68">
        <v>13200</v>
      </c>
      <c r="F38" s="64" t="s">
        <v>276</v>
      </c>
      <c r="G38" s="87">
        <v>1310003</v>
      </c>
      <c r="H38" s="64" t="str">
        <f t="shared" si="0"/>
        <v>132001310003</v>
      </c>
      <c r="I38" s="64" t="str">
        <f t="shared" si="1"/>
        <v>1</v>
      </c>
      <c r="J38" s="64" t="s">
        <v>341</v>
      </c>
      <c r="K38" s="21">
        <v>11259.42</v>
      </c>
      <c r="L38" t="e">
        <f>INDEX('A I D FUTURES'!$B:$B,MATCH(H38,'A I D FUTURES'!$A:$A,0))</f>
        <v>#N/A</v>
      </c>
      <c r="M38" s="56" t="e">
        <f>+K38-L38</f>
        <v>#N/A</v>
      </c>
    </row>
    <row r="39" spans="1:13" x14ac:dyDescent="0.25">
      <c r="A39" s="62" t="s">
        <v>284</v>
      </c>
      <c r="B39" s="108" t="s">
        <v>284</v>
      </c>
      <c r="C39" s="40" t="s">
        <v>2751</v>
      </c>
      <c r="D39" s="40" t="s">
        <v>2750</v>
      </c>
      <c r="E39" s="68">
        <v>13200</v>
      </c>
      <c r="F39" s="64" t="s">
        <v>276</v>
      </c>
      <c r="G39" s="87">
        <v>1310004</v>
      </c>
      <c r="H39" s="64" t="str">
        <f t="shared" si="0"/>
        <v>132001310004</v>
      </c>
      <c r="I39" s="64" t="str">
        <f t="shared" si="1"/>
        <v>1</v>
      </c>
      <c r="J39" s="64" t="s">
        <v>342</v>
      </c>
      <c r="K39" s="21">
        <v>13050.49</v>
      </c>
      <c r="L39" t="e">
        <f>INDEX('A I D FUTURES'!$B:$B,MATCH(H39,'A I D FUTURES'!$A:$A,0))</f>
        <v>#N/A</v>
      </c>
    </row>
    <row r="40" spans="1:13" x14ac:dyDescent="0.25">
      <c r="A40" s="62" t="s">
        <v>284</v>
      </c>
      <c r="B40" s="108" t="s">
        <v>284</v>
      </c>
      <c r="C40" s="40" t="s">
        <v>2751</v>
      </c>
      <c r="D40" s="40" t="s">
        <v>2750</v>
      </c>
      <c r="E40" s="68">
        <v>13200</v>
      </c>
      <c r="F40" s="64" t="s">
        <v>276</v>
      </c>
      <c r="G40" s="87">
        <v>1500001</v>
      </c>
      <c r="H40" s="64" t="str">
        <f t="shared" si="0"/>
        <v>132001500001</v>
      </c>
      <c r="I40" s="64" t="str">
        <f t="shared" si="1"/>
        <v>1</v>
      </c>
      <c r="J40" s="64" t="s">
        <v>343</v>
      </c>
      <c r="K40" s="21">
        <v>80000</v>
      </c>
      <c r="L40" t="e">
        <f>INDEX('A I D FUTURES'!$B:$B,MATCH(H40,'A I D FUTURES'!$A:$A,0))</f>
        <v>#N/A</v>
      </c>
    </row>
    <row r="41" spans="1:13" x14ac:dyDescent="0.25">
      <c r="A41" s="62" t="s">
        <v>284</v>
      </c>
      <c r="B41" s="108" t="s">
        <v>284</v>
      </c>
      <c r="C41" s="40" t="s">
        <v>2751</v>
      </c>
      <c r="D41" s="40" t="s">
        <v>2750</v>
      </c>
      <c r="E41" s="68">
        <v>13200</v>
      </c>
      <c r="F41" s="64" t="s">
        <v>276</v>
      </c>
      <c r="G41" s="87">
        <v>1500002</v>
      </c>
      <c r="H41" s="64" t="str">
        <f t="shared" si="0"/>
        <v>132001500002</v>
      </c>
      <c r="I41" s="64" t="str">
        <f t="shared" si="1"/>
        <v>1</v>
      </c>
      <c r="J41" s="64" t="s">
        <v>344</v>
      </c>
      <c r="K41" s="21">
        <v>1891.44</v>
      </c>
      <c r="L41" t="e">
        <f>INDEX('A I D FUTURES'!$B:$B,MATCH(H41,'A I D FUTURES'!$A:$A,0))</f>
        <v>#N/A</v>
      </c>
    </row>
    <row r="42" spans="1:13" x14ac:dyDescent="0.25">
      <c r="A42" s="62" t="s">
        <v>284</v>
      </c>
      <c r="B42" s="108" t="s">
        <v>284</v>
      </c>
      <c r="C42" s="40" t="s">
        <v>2751</v>
      </c>
      <c r="D42" s="40" t="s">
        <v>2750</v>
      </c>
      <c r="E42" s="68">
        <v>13200</v>
      </c>
      <c r="F42" s="64" t="s">
        <v>276</v>
      </c>
      <c r="G42" s="87">
        <v>1510001</v>
      </c>
      <c r="H42" s="64" t="str">
        <f t="shared" si="0"/>
        <v>132001510001</v>
      </c>
      <c r="I42" s="64" t="str">
        <f t="shared" si="1"/>
        <v>1</v>
      </c>
      <c r="J42" s="64" t="s">
        <v>346</v>
      </c>
      <c r="K42" s="21">
        <v>30000</v>
      </c>
      <c r="L42" t="e">
        <f>INDEX('A I D FUTURES'!$B:$B,MATCH(H42,'A I D FUTURES'!$A:$A,0))</f>
        <v>#N/A</v>
      </c>
    </row>
    <row r="43" spans="1:13" x14ac:dyDescent="0.25">
      <c r="A43" s="62" t="s">
        <v>284</v>
      </c>
      <c r="B43" s="108" t="s">
        <v>284</v>
      </c>
      <c r="C43" s="40" t="s">
        <v>2751</v>
      </c>
      <c r="D43" s="40" t="s">
        <v>2750</v>
      </c>
      <c r="E43" s="68">
        <v>13200</v>
      </c>
      <c r="F43" s="64" t="s">
        <v>276</v>
      </c>
      <c r="G43" s="87">
        <v>1510002</v>
      </c>
      <c r="H43" s="64" t="str">
        <f t="shared" si="0"/>
        <v>132001510002</v>
      </c>
      <c r="I43" s="64" t="str">
        <f t="shared" si="1"/>
        <v>1</v>
      </c>
      <c r="J43" s="64" t="s">
        <v>347</v>
      </c>
      <c r="K43" s="21">
        <v>50</v>
      </c>
      <c r="L43" t="e">
        <f>INDEX('A I D FUTURES'!$B:$B,MATCH(H43,'A I D FUTURES'!$A:$A,0))</f>
        <v>#N/A</v>
      </c>
    </row>
    <row r="44" spans="1:13" x14ac:dyDescent="0.25">
      <c r="A44" s="62" t="s">
        <v>284</v>
      </c>
      <c r="B44" s="108" t="s">
        <v>284</v>
      </c>
      <c r="C44" s="40" t="s">
        <v>2751</v>
      </c>
      <c r="D44" s="40" t="s">
        <v>2750</v>
      </c>
      <c r="E44" s="68">
        <v>13200</v>
      </c>
      <c r="F44" s="64" t="s">
        <v>276</v>
      </c>
      <c r="G44" s="87">
        <v>1600001</v>
      </c>
      <c r="H44" s="64" t="str">
        <f t="shared" si="0"/>
        <v>132001600001</v>
      </c>
      <c r="I44" s="64" t="str">
        <f t="shared" si="1"/>
        <v>1</v>
      </c>
      <c r="J44" s="64" t="s">
        <v>349</v>
      </c>
      <c r="K44" s="21">
        <v>283362.90000000002</v>
      </c>
      <c r="L44" t="e">
        <f>INDEX('A I D FUTURES'!$B:$B,MATCH(H44,'A I D FUTURES'!$A:$A,0))</f>
        <v>#N/A</v>
      </c>
      <c r="M44" s="56" t="e">
        <f>+K44-L44</f>
        <v>#N/A</v>
      </c>
    </row>
    <row r="45" spans="1:13" x14ac:dyDescent="0.25">
      <c r="A45" s="62" t="s">
        <v>284</v>
      </c>
      <c r="B45" s="108" t="s">
        <v>98</v>
      </c>
      <c r="C45" s="40" t="s">
        <v>2753</v>
      </c>
      <c r="D45" s="40" t="s">
        <v>2752</v>
      </c>
      <c r="E45" s="68">
        <v>13200</v>
      </c>
      <c r="F45" s="64" t="s">
        <v>276</v>
      </c>
      <c r="G45" s="87">
        <v>1620001</v>
      </c>
      <c r="H45" s="64" t="str">
        <f t="shared" si="0"/>
        <v>132001620001</v>
      </c>
      <c r="I45" s="64" t="str">
        <f t="shared" si="1"/>
        <v>1</v>
      </c>
      <c r="J45" s="64" t="s">
        <v>350</v>
      </c>
      <c r="K45" s="21">
        <v>2000</v>
      </c>
      <c r="L45" t="e">
        <f>INDEX('A I D FUTURES'!$B:$B,MATCH(H45,'A I D FUTURES'!$A:$A,0))</f>
        <v>#N/A</v>
      </c>
    </row>
    <row r="46" spans="1:13" x14ac:dyDescent="0.25">
      <c r="A46" s="42" t="s">
        <v>98</v>
      </c>
      <c r="B46" s="40" t="s">
        <v>98</v>
      </c>
      <c r="C46" s="40" t="s">
        <v>2753</v>
      </c>
      <c r="D46" s="40" t="s">
        <v>2752</v>
      </c>
      <c r="E46" s="68">
        <v>13200</v>
      </c>
      <c r="F46" s="2" t="s">
        <v>276</v>
      </c>
      <c r="G46" s="40">
        <v>2040001</v>
      </c>
      <c r="H46" s="2" t="str">
        <f t="shared" si="0"/>
        <v>132002040001</v>
      </c>
      <c r="I46" s="2" t="str">
        <f t="shared" si="1"/>
        <v>2</v>
      </c>
      <c r="J46" s="2" t="s">
        <v>277</v>
      </c>
      <c r="K46" s="21">
        <v>32000</v>
      </c>
      <c r="L46">
        <f>INDEX('A I D FUTURES'!$B:$B,MATCH(H46,'A I D FUTURES'!$A:$A,0))</f>
        <v>22323.73</v>
      </c>
    </row>
    <row r="47" spans="1:13" x14ac:dyDescent="0.25">
      <c r="A47" s="42" t="s">
        <v>278</v>
      </c>
      <c r="B47" s="40" t="s">
        <v>278</v>
      </c>
      <c r="C47" s="40" t="s">
        <v>2751</v>
      </c>
      <c r="D47" s="40" t="s">
        <v>2750</v>
      </c>
      <c r="E47" s="68">
        <v>13200</v>
      </c>
      <c r="F47" s="2" t="s">
        <v>276</v>
      </c>
      <c r="G47" s="40">
        <v>2060001</v>
      </c>
      <c r="H47" s="2" t="str">
        <f t="shared" si="0"/>
        <v>132002060001</v>
      </c>
      <c r="I47" s="2" t="str">
        <f t="shared" si="1"/>
        <v>2</v>
      </c>
      <c r="J47" s="2" t="s">
        <v>279</v>
      </c>
      <c r="K47" s="21">
        <v>882.51</v>
      </c>
      <c r="L47">
        <f>INDEX('A I D FUTURES'!$B:$B,MATCH(H47,'A I D FUTURES'!$A:$A,0))</f>
        <v>642.51</v>
      </c>
    </row>
    <row r="48" spans="1:13" x14ac:dyDescent="0.25">
      <c r="A48" s="42" t="s">
        <v>98</v>
      </c>
      <c r="B48" s="40" t="s">
        <v>98</v>
      </c>
      <c r="C48" s="40" t="s">
        <v>2753</v>
      </c>
      <c r="D48" s="40" t="s">
        <v>2752</v>
      </c>
      <c r="E48" s="68">
        <v>13200</v>
      </c>
      <c r="F48" s="2" t="s">
        <v>276</v>
      </c>
      <c r="G48" s="40">
        <v>2080001</v>
      </c>
      <c r="H48" s="2" t="str">
        <f t="shared" si="0"/>
        <v>132002080001</v>
      </c>
      <c r="I48" s="2" t="str">
        <f t="shared" si="1"/>
        <v>2</v>
      </c>
      <c r="J48" s="2" t="s">
        <v>355</v>
      </c>
      <c r="K48" s="21">
        <v>2200</v>
      </c>
      <c r="L48" t="e">
        <f>INDEX('A I D FUTURES'!$B:$B,MATCH(H48,'A I D FUTURES'!$A:$A,0))</f>
        <v>#N/A</v>
      </c>
    </row>
    <row r="49" spans="1:12" x14ac:dyDescent="0.25">
      <c r="A49" s="42" t="s">
        <v>98</v>
      </c>
      <c r="B49" s="40" t="s">
        <v>98</v>
      </c>
      <c r="C49" s="40" t="s">
        <v>2753</v>
      </c>
      <c r="D49" s="40" t="s">
        <v>2752</v>
      </c>
      <c r="E49" s="68">
        <v>13200</v>
      </c>
      <c r="F49" s="34" t="s">
        <v>276</v>
      </c>
      <c r="G49" s="40">
        <v>2100001</v>
      </c>
      <c r="H49" s="2" t="str">
        <f t="shared" si="0"/>
        <v>132002100001</v>
      </c>
      <c r="I49" s="2" t="str">
        <f t="shared" si="1"/>
        <v>2</v>
      </c>
      <c r="J49" s="2" t="s">
        <v>359</v>
      </c>
      <c r="K49" s="21">
        <v>10000</v>
      </c>
      <c r="L49" t="e">
        <f>INDEX('A I D FUTURES'!$B:$B,MATCH(H49,'A I D FUTURES'!$A:$A,0))</f>
        <v>#N/A</v>
      </c>
    </row>
    <row r="50" spans="1:12" x14ac:dyDescent="0.25">
      <c r="A50" s="42" t="s">
        <v>150</v>
      </c>
      <c r="B50" s="40" t="s">
        <v>150</v>
      </c>
      <c r="C50" s="40" t="s">
        <v>2755</v>
      </c>
      <c r="D50" s="40" t="s">
        <v>2754</v>
      </c>
      <c r="E50" s="68">
        <v>13200</v>
      </c>
      <c r="F50" s="2" t="s">
        <v>276</v>
      </c>
      <c r="G50" s="40">
        <v>2120000</v>
      </c>
      <c r="H50" s="2" t="str">
        <f t="shared" si="0"/>
        <v>132002120000</v>
      </c>
      <c r="I50" s="2" t="str">
        <f t="shared" si="1"/>
        <v>2</v>
      </c>
      <c r="J50" s="2" t="s">
        <v>368</v>
      </c>
      <c r="K50" s="21">
        <v>4000</v>
      </c>
      <c r="L50" t="e">
        <f>INDEX('A I D FUTURES'!$B:$B,MATCH(H50,'A I D FUTURES'!$A:$A,0))</f>
        <v>#N/A</v>
      </c>
    </row>
    <row r="51" spans="1:12" x14ac:dyDescent="0.25">
      <c r="A51" s="42" t="s">
        <v>98</v>
      </c>
      <c r="B51" s="40" t="s">
        <v>150</v>
      </c>
      <c r="C51" s="40" t="s">
        <v>2755</v>
      </c>
      <c r="D51" s="40" t="s">
        <v>2754</v>
      </c>
      <c r="E51" s="68">
        <v>13200</v>
      </c>
      <c r="F51" s="2" t="s">
        <v>276</v>
      </c>
      <c r="G51" s="40">
        <v>2130001</v>
      </c>
      <c r="H51" s="2" t="str">
        <f t="shared" si="0"/>
        <v>132002130001</v>
      </c>
      <c r="I51" s="2" t="str">
        <f t="shared" si="1"/>
        <v>2</v>
      </c>
      <c r="J51" s="2" t="s">
        <v>378</v>
      </c>
      <c r="K51" s="21">
        <v>2000</v>
      </c>
      <c r="L51" t="e">
        <f>INDEX('A I D FUTURES'!$B:$B,MATCH(H51,'A I D FUTURES'!$A:$A,0))</f>
        <v>#N/A</v>
      </c>
    </row>
    <row r="52" spans="1:12" x14ac:dyDescent="0.25">
      <c r="A52" s="42" t="s">
        <v>98</v>
      </c>
      <c r="B52" s="40" t="s">
        <v>98</v>
      </c>
      <c r="C52" s="40" t="s">
        <v>2753</v>
      </c>
      <c r="D52" s="40" t="s">
        <v>2752</v>
      </c>
      <c r="E52" s="68">
        <v>13200</v>
      </c>
      <c r="F52" s="2" t="s">
        <v>276</v>
      </c>
      <c r="G52" s="40">
        <v>2140001</v>
      </c>
      <c r="H52" s="2" t="str">
        <f t="shared" si="0"/>
        <v>132002140001</v>
      </c>
      <c r="I52" s="2" t="str">
        <f t="shared" si="1"/>
        <v>2</v>
      </c>
      <c r="J52" s="2" t="s">
        <v>380</v>
      </c>
      <c r="K52" s="21">
        <v>4000</v>
      </c>
      <c r="L52" t="e">
        <f>INDEX('A I D FUTURES'!$B:$B,MATCH(H52,'A I D FUTURES'!$A:$A,0))</f>
        <v>#N/A</v>
      </c>
    </row>
    <row r="53" spans="1:12" x14ac:dyDescent="0.25">
      <c r="A53" s="42" t="s">
        <v>98</v>
      </c>
      <c r="B53" s="40" t="s">
        <v>98</v>
      </c>
      <c r="C53" s="40" t="s">
        <v>2753</v>
      </c>
      <c r="D53" s="40" t="s">
        <v>2752</v>
      </c>
      <c r="E53" s="68">
        <v>13200</v>
      </c>
      <c r="F53" s="2" t="s">
        <v>276</v>
      </c>
      <c r="G53" s="40">
        <v>2150001</v>
      </c>
      <c r="H53" s="2" t="str">
        <f t="shared" si="0"/>
        <v>132002150001</v>
      </c>
      <c r="I53" s="2" t="str">
        <f t="shared" si="1"/>
        <v>2</v>
      </c>
      <c r="J53" s="2" t="s">
        <v>382</v>
      </c>
      <c r="K53" s="21">
        <v>1000</v>
      </c>
      <c r="L53" t="e">
        <f>INDEX('A I D FUTURES'!$B:$B,MATCH(H53,'A I D FUTURES'!$A:$A,0))</f>
        <v>#N/A</v>
      </c>
    </row>
    <row r="54" spans="1:12" x14ac:dyDescent="0.25">
      <c r="A54" s="42" t="s">
        <v>278</v>
      </c>
      <c r="B54" s="40" t="s">
        <v>278</v>
      </c>
      <c r="C54" s="40" t="s">
        <v>2751</v>
      </c>
      <c r="D54" s="40" t="s">
        <v>2750</v>
      </c>
      <c r="E54" s="68">
        <v>13200</v>
      </c>
      <c r="F54" s="2" t="s">
        <v>276</v>
      </c>
      <c r="G54" s="40">
        <v>2160001</v>
      </c>
      <c r="H54" s="2" t="str">
        <f t="shared" si="0"/>
        <v>132002160001</v>
      </c>
      <c r="I54" s="2" t="str">
        <f t="shared" si="1"/>
        <v>2</v>
      </c>
      <c r="J54" s="2" t="s">
        <v>383</v>
      </c>
      <c r="K54" s="21">
        <v>250</v>
      </c>
      <c r="L54" t="e">
        <f>INDEX('A I D FUTURES'!$B:$B,MATCH(H54,'A I D FUTURES'!$A:$A,0))</f>
        <v>#N/A</v>
      </c>
    </row>
    <row r="55" spans="1:12" x14ac:dyDescent="0.25">
      <c r="A55" s="42" t="s">
        <v>278</v>
      </c>
      <c r="B55" s="40" t="s">
        <v>278</v>
      </c>
      <c r="C55" s="40" t="s">
        <v>2751</v>
      </c>
      <c r="D55" s="40" t="s">
        <v>2750</v>
      </c>
      <c r="E55" s="68">
        <v>13200</v>
      </c>
      <c r="F55" s="2" t="s">
        <v>276</v>
      </c>
      <c r="G55" s="40">
        <v>2160002</v>
      </c>
      <c r="H55" s="2" t="str">
        <f t="shared" si="0"/>
        <v>132002160002</v>
      </c>
      <c r="I55" s="2" t="str">
        <f t="shared" si="1"/>
        <v>2</v>
      </c>
      <c r="J55" s="2" t="s">
        <v>384</v>
      </c>
      <c r="K55" s="21">
        <v>1000</v>
      </c>
      <c r="L55" t="e">
        <f>INDEX('A I D FUTURES'!$B:$B,MATCH(H55,'A I D FUTURES'!$A:$A,0))</f>
        <v>#N/A</v>
      </c>
    </row>
    <row r="56" spans="1:12" x14ac:dyDescent="0.25">
      <c r="A56" s="63" t="s">
        <v>98</v>
      </c>
      <c r="B56" s="5" t="s">
        <v>98</v>
      </c>
      <c r="C56" s="40" t="s">
        <v>2753</v>
      </c>
      <c r="D56" s="40" t="s">
        <v>2752</v>
      </c>
      <c r="E56" s="68">
        <v>13200</v>
      </c>
      <c r="F56" s="27" t="s">
        <v>276</v>
      </c>
      <c r="G56" s="40">
        <v>2160003</v>
      </c>
      <c r="H56" s="2" t="str">
        <f t="shared" si="0"/>
        <v>132002160003</v>
      </c>
      <c r="I56" s="2" t="str">
        <f t="shared" si="1"/>
        <v>2</v>
      </c>
      <c r="J56" s="27" t="s">
        <v>386</v>
      </c>
      <c r="K56" s="21">
        <v>1000</v>
      </c>
      <c r="L56" t="e">
        <f>INDEX('A I D FUTURES'!$B:$B,MATCH(H56,'A I D FUTURES'!$A:$A,0))</f>
        <v>#N/A</v>
      </c>
    </row>
    <row r="57" spans="1:12" x14ac:dyDescent="0.25">
      <c r="A57" s="42" t="s">
        <v>98</v>
      </c>
      <c r="B57" s="40" t="s">
        <v>98</v>
      </c>
      <c r="C57" s="40" t="s">
        <v>2753</v>
      </c>
      <c r="D57" s="40" t="s">
        <v>2752</v>
      </c>
      <c r="E57" s="68">
        <v>13200</v>
      </c>
      <c r="F57" s="2" t="s">
        <v>276</v>
      </c>
      <c r="G57" s="40">
        <v>2200001</v>
      </c>
      <c r="H57" s="2" t="str">
        <f t="shared" si="0"/>
        <v>132002200001</v>
      </c>
      <c r="I57" s="2" t="str">
        <f t="shared" si="1"/>
        <v>2</v>
      </c>
      <c r="J57" s="2" t="s">
        <v>388</v>
      </c>
      <c r="K57" s="21">
        <v>1250</v>
      </c>
      <c r="L57">
        <f>INDEX('A I D FUTURES'!$B:$B,MATCH(H57,'A I D FUTURES'!$A:$A,0))</f>
        <v>517.79999999999995</v>
      </c>
    </row>
    <row r="58" spans="1:12" x14ac:dyDescent="0.25">
      <c r="A58" s="42" t="s">
        <v>98</v>
      </c>
      <c r="B58" s="40" t="s">
        <v>278</v>
      </c>
      <c r="C58" s="40" t="s">
        <v>2751</v>
      </c>
      <c r="D58" s="40" t="s">
        <v>2750</v>
      </c>
      <c r="E58" s="68">
        <v>13200</v>
      </c>
      <c r="F58" s="2" t="s">
        <v>276</v>
      </c>
      <c r="G58" s="40">
        <v>2200010</v>
      </c>
      <c r="H58" s="2" t="str">
        <f t="shared" si="0"/>
        <v>132002200010</v>
      </c>
      <c r="I58" s="2" t="str">
        <f t="shared" si="1"/>
        <v>2</v>
      </c>
      <c r="J58" s="2" t="s">
        <v>393</v>
      </c>
      <c r="K58" s="21">
        <v>1544</v>
      </c>
      <c r="L58">
        <f>INDEX('A I D FUTURES'!$B:$B,MATCH(H58,'A I D FUTURES'!$A:$A,0))</f>
        <v>1394.4</v>
      </c>
    </row>
    <row r="59" spans="1:12" x14ac:dyDescent="0.25">
      <c r="A59" s="42" t="s">
        <v>214</v>
      </c>
      <c r="B59" s="40" t="s">
        <v>214</v>
      </c>
      <c r="C59" s="40" t="s">
        <v>2755</v>
      </c>
      <c r="D59" s="40" t="s">
        <v>2754</v>
      </c>
      <c r="E59" s="68">
        <v>13200</v>
      </c>
      <c r="F59" s="2" t="s">
        <v>276</v>
      </c>
      <c r="G59" s="40">
        <v>2210001</v>
      </c>
      <c r="H59" s="2" t="str">
        <f t="shared" si="0"/>
        <v>132002210001</v>
      </c>
      <c r="I59" s="2" t="str">
        <f t="shared" si="1"/>
        <v>2</v>
      </c>
      <c r="J59" s="2" t="s">
        <v>397</v>
      </c>
      <c r="K59" s="21">
        <v>4000</v>
      </c>
      <c r="L59">
        <f>INDEX('A I D FUTURES'!$B:$B,MATCH(H59,'A I D FUTURES'!$A:$A,0))</f>
        <v>1800</v>
      </c>
    </row>
    <row r="60" spans="1:12" x14ac:dyDescent="0.25">
      <c r="A60" s="42" t="s">
        <v>214</v>
      </c>
      <c r="B60" s="40" t="s">
        <v>214</v>
      </c>
      <c r="C60" s="40" t="s">
        <v>2755</v>
      </c>
      <c r="D60" s="40" t="s">
        <v>2754</v>
      </c>
      <c r="E60" s="68">
        <v>13200</v>
      </c>
      <c r="F60" s="2" t="s">
        <v>276</v>
      </c>
      <c r="G60" s="40">
        <v>2210101</v>
      </c>
      <c r="H60" s="2" t="str">
        <f t="shared" si="0"/>
        <v>132002210101</v>
      </c>
      <c r="I60" s="2" t="str">
        <f t="shared" si="1"/>
        <v>2</v>
      </c>
      <c r="J60" s="2" t="s">
        <v>403</v>
      </c>
      <c r="K60" s="21">
        <v>300</v>
      </c>
      <c r="L60" t="e">
        <f>INDEX('A I D FUTURES'!$B:$B,MATCH(H60,'A I D FUTURES'!$A:$A,0))</f>
        <v>#N/A</v>
      </c>
    </row>
    <row r="61" spans="1:12" x14ac:dyDescent="0.25">
      <c r="A61" s="42" t="s">
        <v>98</v>
      </c>
      <c r="B61" s="40" t="s">
        <v>150</v>
      </c>
      <c r="C61" s="40" t="s">
        <v>2755</v>
      </c>
      <c r="D61" s="40" t="s">
        <v>2754</v>
      </c>
      <c r="E61" s="68">
        <v>13200</v>
      </c>
      <c r="F61" s="2" t="s">
        <v>276</v>
      </c>
      <c r="G61" s="40">
        <v>2210301</v>
      </c>
      <c r="H61" s="2" t="str">
        <f t="shared" si="0"/>
        <v>132002210301</v>
      </c>
      <c r="I61" s="2" t="str">
        <f t="shared" si="1"/>
        <v>2</v>
      </c>
      <c r="J61" s="2" t="s">
        <v>407</v>
      </c>
      <c r="K61" s="21">
        <v>14000</v>
      </c>
      <c r="L61">
        <f>INDEX('A I D FUTURES'!$B:$B,MATCH(H61,'A I D FUTURES'!$A:$A,0))</f>
        <v>1764.11</v>
      </c>
    </row>
    <row r="62" spans="1:12" x14ac:dyDescent="0.25">
      <c r="A62" s="42" t="s">
        <v>98</v>
      </c>
      <c r="B62" s="40" t="s">
        <v>98</v>
      </c>
      <c r="C62" s="40" t="s">
        <v>2753</v>
      </c>
      <c r="D62" s="40" t="s">
        <v>2752</v>
      </c>
      <c r="E62" s="68">
        <v>13200</v>
      </c>
      <c r="F62" s="27" t="s">
        <v>276</v>
      </c>
      <c r="G62" s="40">
        <v>2210302</v>
      </c>
      <c r="H62" s="2" t="str">
        <f t="shared" si="0"/>
        <v>132002210302</v>
      </c>
      <c r="I62" s="2" t="str">
        <f t="shared" si="1"/>
        <v>2</v>
      </c>
      <c r="J62" s="27" t="s">
        <v>408</v>
      </c>
      <c r="K62" s="21">
        <v>20000</v>
      </c>
      <c r="L62" t="e">
        <f>INDEX('A I D FUTURES'!$B:$B,MATCH(H62,'A I D FUTURES'!$A:$A,0))</f>
        <v>#N/A</v>
      </c>
    </row>
    <row r="63" spans="1:12" x14ac:dyDescent="0.25">
      <c r="A63" s="42" t="s">
        <v>98</v>
      </c>
      <c r="B63" s="40" t="s">
        <v>98</v>
      </c>
      <c r="C63" s="40" t="s">
        <v>2753</v>
      </c>
      <c r="D63" s="40" t="s">
        <v>2752</v>
      </c>
      <c r="E63" s="68">
        <v>13200</v>
      </c>
      <c r="F63" s="2" t="s">
        <v>276</v>
      </c>
      <c r="G63" s="40">
        <v>2210401</v>
      </c>
      <c r="H63" s="2" t="str">
        <f t="shared" si="0"/>
        <v>132002210401</v>
      </c>
      <c r="I63" s="2" t="str">
        <f t="shared" si="1"/>
        <v>2</v>
      </c>
      <c r="J63" s="2" t="s">
        <v>409</v>
      </c>
      <c r="K63" s="21">
        <v>8000</v>
      </c>
      <c r="L63" t="e">
        <f>INDEX('A I D FUTURES'!$B:$B,MATCH(H63,'A I D FUTURES'!$A:$A,0))</f>
        <v>#N/A</v>
      </c>
    </row>
    <row r="64" spans="1:12" x14ac:dyDescent="0.25">
      <c r="A64" s="42" t="s">
        <v>98</v>
      </c>
      <c r="B64" s="40" t="s">
        <v>98</v>
      </c>
      <c r="C64" s="40" t="s">
        <v>2753</v>
      </c>
      <c r="D64" s="40" t="s">
        <v>2752</v>
      </c>
      <c r="E64" s="68">
        <v>13200</v>
      </c>
      <c r="F64" s="34" t="s">
        <v>276</v>
      </c>
      <c r="G64" s="40">
        <v>2210501</v>
      </c>
      <c r="H64" s="2" t="str">
        <f t="shared" si="0"/>
        <v>132002210501</v>
      </c>
      <c r="I64" s="2" t="str">
        <f t="shared" si="1"/>
        <v>2</v>
      </c>
      <c r="J64" s="27" t="s">
        <v>410</v>
      </c>
      <c r="K64" s="21">
        <v>1000</v>
      </c>
      <c r="L64" t="e">
        <f>INDEX('A I D FUTURES'!$B:$B,MATCH(H64,'A I D FUTURES'!$A:$A,0))</f>
        <v>#N/A</v>
      </c>
    </row>
    <row r="65" spans="1:13" x14ac:dyDescent="0.25">
      <c r="A65" s="42" t="s">
        <v>98</v>
      </c>
      <c r="B65" s="40" t="s">
        <v>98</v>
      </c>
      <c r="C65" s="40" t="s">
        <v>2753</v>
      </c>
      <c r="D65" s="40" t="s">
        <v>2752</v>
      </c>
      <c r="E65" s="68">
        <v>13200</v>
      </c>
      <c r="F65" s="34" t="s">
        <v>276</v>
      </c>
      <c r="G65" s="40">
        <v>2211001</v>
      </c>
      <c r="H65" s="2" t="str">
        <f t="shared" si="0"/>
        <v>132002211001</v>
      </c>
      <c r="I65" s="2" t="str">
        <f t="shared" si="1"/>
        <v>2</v>
      </c>
      <c r="J65" s="5" t="s">
        <v>1673</v>
      </c>
      <c r="K65" s="21">
        <v>100</v>
      </c>
      <c r="L65" t="e">
        <f>INDEX('A I D FUTURES'!$B:$B,MATCH(H65,'A I D FUTURES'!$A:$A,0))</f>
        <v>#N/A</v>
      </c>
    </row>
    <row r="66" spans="1:13" x14ac:dyDescent="0.25">
      <c r="A66" s="42" t="s">
        <v>98</v>
      </c>
      <c r="B66" s="40" t="s">
        <v>98</v>
      </c>
      <c r="C66" s="40" t="s">
        <v>2753</v>
      </c>
      <c r="D66" s="40" t="s">
        <v>2752</v>
      </c>
      <c r="E66" s="68">
        <v>13200</v>
      </c>
      <c r="F66" s="2" t="s">
        <v>276</v>
      </c>
      <c r="G66" s="40">
        <v>2219901</v>
      </c>
      <c r="H66" s="2" t="str">
        <f t="shared" ref="H66:H129" si="3">_xlfn.CONCAT(E66,G66)</f>
        <v>132002219901</v>
      </c>
      <c r="I66" s="2" t="str">
        <f t="shared" ref="I66:I129" si="4">MID(G66,1,1)</f>
        <v>2</v>
      </c>
      <c r="J66" s="2" t="s">
        <v>418</v>
      </c>
      <c r="K66" s="21">
        <v>2500</v>
      </c>
      <c r="L66" t="e">
        <f>INDEX('A I D FUTURES'!$B:$B,MATCH(H66,'A I D FUTURES'!$A:$A,0))</f>
        <v>#N/A</v>
      </c>
    </row>
    <row r="67" spans="1:13" x14ac:dyDescent="0.25">
      <c r="A67" s="42" t="s">
        <v>278</v>
      </c>
      <c r="B67" s="40" t="s">
        <v>278</v>
      </c>
      <c r="C67" s="40" t="s">
        <v>2751</v>
      </c>
      <c r="D67" s="40" t="s">
        <v>2750</v>
      </c>
      <c r="E67" s="68">
        <v>13200</v>
      </c>
      <c r="F67" s="2" t="s">
        <v>276</v>
      </c>
      <c r="G67" s="40">
        <v>2220001</v>
      </c>
      <c r="H67" s="2" t="str">
        <f t="shared" si="3"/>
        <v>132002220001</v>
      </c>
      <c r="I67" s="2" t="str">
        <f t="shared" si="4"/>
        <v>2</v>
      </c>
      <c r="J67" s="2" t="s">
        <v>421</v>
      </c>
      <c r="K67" s="21">
        <v>9000</v>
      </c>
      <c r="L67">
        <f>INDEX('A I D FUTURES'!$B:$B,MATCH(H67,'A I D FUTURES'!$A:$A,0))</f>
        <v>9000</v>
      </c>
    </row>
    <row r="68" spans="1:13" x14ac:dyDescent="0.25">
      <c r="A68" s="42" t="s">
        <v>98</v>
      </c>
      <c r="B68" s="40" t="s">
        <v>98</v>
      </c>
      <c r="C68" s="40" t="s">
        <v>2753</v>
      </c>
      <c r="D68" s="40" t="s">
        <v>2752</v>
      </c>
      <c r="E68" s="68">
        <v>13200</v>
      </c>
      <c r="F68" s="2" t="s">
        <v>276</v>
      </c>
      <c r="G68" s="40">
        <v>2240001</v>
      </c>
      <c r="H68" s="2" t="str">
        <f t="shared" si="3"/>
        <v>132002240001</v>
      </c>
      <c r="I68" s="2" t="str">
        <f t="shared" si="4"/>
        <v>2</v>
      </c>
      <c r="J68" s="2" t="s">
        <v>428</v>
      </c>
      <c r="K68" s="21">
        <v>2000</v>
      </c>
      <c r="L68" t="e">
        <f>INDEX('A I D FUTURES'!$B:$B,MATCH(H68,'A I D FUTURES'!$A:$A,0))</f>
        <v>#N/A</v>
      </c>
    </row>
    <row r="69" spans="1:13" x14ac:dyDescent="0.25">
      <c r="A69" s="42" t="s">
        <v>98</v>
      </c>
      <c r="B69" s="40" t="s">
        <v>98</v>
      </c>
      <c r="C69" s="40" t="s">
        <v>2753</v>
      </c>
      <c r="D69" s="40" t="s">
        <v>2752</v>
      </c>
      <c r="E69" s="68">
        <v>13200</v>
      </c>
      <c r="F69" s="34" t="s">
        <v>276</v>
      </c>
      <c r="G69" s="40">
        <v>2260101</v>
      </c>
      <c r="H69" s="2" t="str">
        <f t="shared" si="3"/>
        <v>132002260101</v>
      </c>
      <c r="I69" s="2" t="str">
        <f t="shared" si="4"/>
        <v>2</v>
      </c>
      <c r="J69" s="34" t="s">
        <v>2307</v>
      </c>
      <c r="K69" s="21">
        <v>1500</v>
      </c>
      <c r="L69" t="e">
        <f>INDEX('A I D FUTURES'!$B:$B,MATCH(H69,'A I D FUTURES'!$A:$A,0))</f>
        <v>#N/A</v>
      </c>
    </row>
    <row r="70" spans="1:13" x14ac:dyDescent="0.25">
      <c r="A70" s="42" t="s">
        <v>98</v>
      </c>
      <c r="B70" s="40" t="s">
        <v>98</v>
      </c>
      <c r="C70" s="40" t="s">
        <v>2753</v>
      </c>
      <c r="D70" s="40" t="s">
        <v>2752</v>
      </c>
      <c r="E70" s="68">
        <v>13200</v>
      </c>
      <c r="F70" s="2" t="s">
        <v>276</v>
      </c>
      <c r="G70" s="40">
        <v>2270401</v>
      </c>
      <c r="H70" s="2" t="str">
        <f t="shared" si="3"/>
        <v>132002270401</v>
      </c>
      <c r="I70" s="2" t="str">
        <f t="shared" si="4"/>
        <v>2</v>
      </c>
      <c r="J70" s="2" t="s">
        <v>518</v>
      </c>
      <c r="K70" s="21">
        <v>3000</v>
      </c>
      <c r="L70" t="e">
        <f>INDEX('A I D FUTURES'!$B:$B,MATCH(H70,'A I D FUTURES'!$A:$A,0))</f>
        <v>#N/A</v>
      </c>
      <c r="M70" s="56" t="e">
        <f>+K70-L70</f>
        <v>#N/A</v>
      </c>
    </row>
    <row r="71" spans="1:13" x14ac:dyDescent="0.25">
      <c r="A71" s="42" t="s">
        <v>98</v>
      </c>
      <c r="B71" s="40" t="s">
        <v>98</v>
      </c>
      <c r="C71" s="40" t="s">
        <v>2753</v>
      </c>
      <c r="D71" s="40" t="s">
        <v>2752</v>
      </c>
      <c r="E71" s="68">
        <v>13200</v>
      </c>
      <c r="F71" s="2" t="s">
        <v>276</v>
      </c>
      <c r="G71" s="40">
        <v>2279900</v>
      </c>
      <c r="H71" s="2" t="str">
        <f t="shared" si="3"/>
        <v>132002279900</v>
      </c>
      <c r="I71" s="2" t="str">
        <f t="shared" si="4"/>
        <v>2</v>
      </c>
      <c r="J71" s="2" t="s">
        <v>527</v>
      </c>
      <c r="K71" s="21">
        <v>2000</v>
      </c>
      <c r="L71" t="e">
        <f>INDEX('A I D FUTURES'!$B:$B,MATCH(H71,'A I D FUTURES'!$A:$A,0))</f>
        <v>#N/A</v>
      </c>
    </row>
    <row r="72" spans="1:13" x14ac:dyDescent="0.25">
      <c r="A72" s="42" t="s">
        <v>98</v>
      </c>
      <c r="B72" s="40" t="s">
        <v>278</v>
      </c>
      <c r="C72" s="40" t="s">
        <v>2751</v>
      </c>
      <c r="D72" s="40" t="s">
        <v>2750</v>
      </c>
      <c r="E72" s="68">
        <v>13200</v>
      </c>
      <c r="F72" s="2" t="s">
        <v>276</v>
      </c>
      <c r="G72" s="40">
        <v>2279922</v>
      </c>
      <c r="H72" s="2" t="str">
        <f t="shared" si="3"/>
        <v>132002279922</v>
      </c>
      <c r="I72" s="2" t="str">
        <f t="shared" si="4"/>
        <v>2</v>
      </c>
      <c r="J72" s="2" t="s">
        <v>549</v>
      </c>
      <c r="K72" s="21">
        <v>1600</v>
      </c>
      <c r="L72" t="e">
        <f>INDEX('A I D FUTURES'!$B:$B,MATCH(H72,'A I D FUTURES'!$A:$A,0))</f>
        <v>#N/A</v>
      </c>
    </row>
    <row r="73" spans="1:13" x14ac:dyDescent="0.25">
      <c r="A73" s="42" t="s">
        <v>278</v>
      </c>
      <c r="B73" s="40" t="s">
        <v>278</v>
      </c>
      <c r="C73" s="40" t="s">
        <v>2751</v>
      </c>
      <c r="D73" s="40" t="s">
        <v>2750</v>
      </c>
      <c r="E73" s="68">
        <v>13200</v>
      </c>
      <c r="F73" s="2" t="s">
        <v>276</v>
      </c>
      <c r="G73" s="40">
        <v>2279940</v>
      </c>
      <c r="H73" s="2" t="str">
        <f t="shared" si="3"/>
        <v>132002279940</v>
      </c>
      <c r="I73" s="2" t="str">
        <f t="shared" si="4"/>
        <v>2</v>
      </c>
      <c r="J73" s="2" t="s">
        <v>559</v>
      </c>
      <c r="K73" s="21">
        <v>7700</v>
      </c>
      <c r="L73" t="e">
        <f>INDEX('A I D FUTURES'!$B:$B,MATCH(H73,'A I D FUTURES'!$A:$A,0))</f>
        <v>#N/A</v>
      </c>
    </row>
    <row r="74" spans="1:13" x14ac:dyDescent="0.25">
      <c r="A74" s="42" t="s">
        <v>98</v>
      </c>
      <c r="B74" s="40" t="s">
        <v>98</v>
      </c>
      <c r="C74" s="40" t="s">
        <v>2753</v>
      </c>
      <c r="D74" s="40" t="s">
        <v>2752</v>
      </c>
      <c r="E74" s="68">
        <v>13200</v>
      </c>
      <c r="F74" s="2" t="s">
        <v>276</v>
      </c>
      <c r="G74" s="40">
        <v>2279951</v>
      </c>
      <c r="H74" s="2" t="str">
        <f t="shared" si="3"/>
        <v>132002279951</v>
      </c>
      <c r="I74" s="2" t="str">
        <f t="shared" si="4"/>
        <v>2</v>
      </c>
      <c r="J74" s="2" t="s">
        <v>564</v>
      </c>
      <c r="K74" s="21">
        <v>500</v>
      </c>
      <c r="L74" t="e">
        <f>INDEX('A I D FUTURES'!$B:$B,MATCH(H74,'A I D FUTURES'!$A:$A,0))</f>
        <v>#N/A</v>
      </c>
      <c r="M74" s="56" t="e">
        <f>+K74-L74</f>
        <v>#N/A</v>
      </c>
    </row>
    <row r="75" spans="1:13" x14ac:dyDescent="0.25">
      <c r="A75" s="42" t="s">
        <v>98</v>
      </c>
      <c r="B75" s="40" t="s">
        <v>98</v>
      </c>
      <c r="C75" s="40" t="s">
        <v>2753</v>
      </c>
      <c r="D75" s="40" t="s">
        <v>2752</v>
      </c>
      <c r="E75" s="68">
        <v>13200</v>
      </c>
      <c r="F75" s="2" t="s">
        <v>276</v>
      </c>
      <c r="G75" s="40">
        <v>2302000</v>
      </c>
      <c r="H75" s="2" t="str">
        <f t="shared" si="3"/>
        <v>132002302000</v>
      </c>
      <c r="I75" s="2" t="str">
        <f t="shared" si="4"/>
        <v>2</v>
      </c>
      <c r="J75" s="2" t="s">
        <v>578</v>
      </c>
      <c r="K75" s="21">
        <v>1000</v>
      </c>
      <c r="L75" t="e">
        <f>INDEX('A I D FUTURES'!$B:$B,MATCH(H75,'A I D FUTURES'!$A:$A,0))</f>
        <v>#N/A</v>
      </c>
    </row>
    <row r="76" spans="1:13" x14ac:dyDescent="0.25">
      <c r="A76" s="42" t="s">
        <v>98</v>
      </c>
      <c r="B76" s="40" t="s">
        <v>98</v>
      </c>
      <c r="C76" s="40" t="s">
        <v>2753</v>
      </c>
      <c r="D76" s="40" t="s">
        <v>2752</v>
      </c>
      <c r="E76" s="68">
        <v>13200</v>
      </c>
      <c r="F76" s="2" t="s">
        <v>276</v>
      </c>
      <c r="G76" s="40">
        <v>2312000</v>
      </c>
      <c r="H76" s="2" t="str">
        <f t="shared" si="3"/>
        <v>132002312000</v>
      </c>
      <c r="I76" s="2" t="str">
        <f t="shared" si="4"/>
        <v>2</v>
      </c>
      <c r="J76" s="2" t="s">
        <v>580</v>
      </c>
      <c r="K76" s="21">
        <v>1500</v>
      </c>
      <c r="L76" t="e">
        <f>INDEX('A I D FUTURES'!$B:$B,MATCH(H76,'A I D FUTURES'!$A:$A,0))</f>
        <v>#N/A</v>
      </c>
    </row>
    <row r="77" spans="1:13" x14ac:dyDescent="0.25">
      <c r="A77" s="42" t="s">
        <v>98</v>
      </c>
      <c r="B77" s="40" t="s">
        <v>98</v>
      </c>
      <c r="C77" s="40" t="s">
        <v>2753</v>
      </c>
      <c r="D77" s="40" t="s">
        <v>2752</v>
      </c>
      <c r="E77" s="68">
        <v>13200</v>
      </c>
      <c r="F77" s="2" t="s">
        <v>276</v>
      </c>
      <c r="G77" s="40">
        <v>6230001</v>
      </c>
      <c r="H77" s="2" t="str">
        <f t="shared" si="3"/>
        <v>132006230001</v>
      </c>
      <c r="I77" s="2" t="str">
        <f t="shared" si="4"/>
        <v>6</v>
      </c>
      <c r="J77" s="2" t="s">
        <v>718</v>
      </c>
      <c r="K77" s="21">
        <v>2000</v>
      </c>
      <c r="L77" t="e">
        <f>INDEX('A I D FUTURES'!$B:$B,MATCH(H77,'A I D FUTURES'!$A:$A,0))</f>
        <v>#N/A</v>
      </c>
      <c r="M77" s="56" t="e">
        <f>+K77-L77</f>
        <v>#N/A</v>
      </c>
    </row>
    <row r="78" spans="1:13" x14ac:dyDescent="0.25">
      <c r="A78" s="42" t="s">
        <v>98</v>
      </c>
      <c r="B78" s="40" t="s">
        <v>98</v>
      </c>
      <c r="C78" s="40" t="s">
        <v>2753</v>
      </c>
      <c r="D78" s="40" t="s">
        <v>2752</v>
      </c>
      <c r="E78" s="68">
        <v>13200</v>
      </c>
      <c r="F78" s="34" t="s">
        <v>276</v>
      </c>
      <c r="G78" s="40">
        <v>6240001</v>
      </c>
      <c r="H78" s="2" t="str">
        <f t="shared" si="3"/>
        <v>132006240001</v>
      </c>
      <c r="I78" s="2" t="str">
        <f t="shared" si="4"/>
        <v>6</v>
      </c>
      <c r="J78" s="34" t="s">
        <v>720</v>
      </c>
      <c r="K78" s="21">
        <v>16000</v>
      </c>
      <c r="L78" t="e">
        <f>INDEX('A I D FUTURES'!$B:$B,MATCH(H78,'A I D FUTURES'!$A:$A,0))</f>
        <v>#N/A</v>
      </c>
    </row>
    <row r="79" spans="1:13" x14ac:dyDescent="0.25">
      <c r="A79" s="42" t="s">
        <v>98</v>
      </c>
      <c r="B79" s="40" t="s">
        <v>278</v>
      </c>
      <c r="C79" s="40" t="s">
        <v>2751</v>
      </c>
      <c r="D79" s="40" t="s">
        <v>2750</v>
      </c>
      <c r="E79" s="68">
        <v>13200</v>
      </c>
      <c r="F79" s="2" t="s">
        <v>276</v>
      </c>
      <c r="G79" s="40">
        <v>6350001</v>
      </c>
      <c r="H79" s="2" t="str">
        <f t="shared" si="3"/>
        <v>132006350001</v>
      </c>
      <c r="I79" s="2" t="str">
        <f t="shared" si="4"/>
        <v>6</v>
      </c>
      <c r="J79" s="2" t="s">
        <v>739</v>
      </c>
      <c r="K79" s="21">
        <v>30000</v>
      </c>
      <c r="L79" t="e">
        <f>INDEX('A I D FUTURES'!$B:$B,MATCH(H79,'A I D FUTURES'!$A:$A,0))</f>
        <v>#N/A</v>
      </c>
    </row>
    <row r="80" spans="1:13" x14ac:dyDescent="0.25">
      <c r="A80" s="42" t="s">
        <v>278</v>
      </c>
      <c r="B80" s="40" t="s">
        <v>278</v>
      </c>
      <c r="C80" s="40" t="s">
        <v>2751</v>
      </c>
      <c r="D80" s="40" t="s">
        <v>2750</v>
      </c>
      <c r="E80" s="68">
        <v>13200</v>
      </c>
      <c r="F80" s="2" t="s">
        <v>276</v>
      </c>
      <c r="G80" s="40">
        <v>6410001</v>
      </c>
      <c r="H80" s="2" t="str">
        <f t="shared" si="3"/>
        <v>132006410001</v>
      </c>
      <c r="I80" s="2" t="str">
        <f t="shared" si="4"/>
        <v>6</v>
      </c>
      <c r="J80" s="2" t="s">
        <v>740</v>
      </c>
      <c r="K80" s="21">
        <v>8833</v>
      </c>
      <c r="L80" t="e">
        <f>INDEX('A I D FUTURES'!$B:$B,MATCH(H80,'A I D FUTURES'!$A:$A,0))</f>
        <v>#N/A</v>
      </c>
    </row>
    <row r="81" spans="1:13" x14ac:dyDescent="0.25">
      <c r="A81" s="62" t="s">
        <v>284</v>
      </c>
      <c r="B81" s="108" t="s">
        <v>284</v>
      </c>
      <c r="C81" s="40" t="s">
        <v>2751</v>
      </c>
      <c r="D81" s="40" t="s">
        <v>2750</v>
      </c>
      <c r="E81" s="68">
        <v>15100</v>
      </c>
      <c r="F81" s="64" t="s">
        <v>78</v>
      </c>
      <c r="G81" s="87">
        <v>1200001</v>
      </c>
      <c r="H81" s="64" t="str">
        <f t="shared" si="3"/>
        <v>151001200001</v>
      </c>
      <c r="I81" s="64" t="str">
        <f t="shared" si="4"/>
        <v>1</v>
      </c>
      <c r="J81" s="64" t="s">
        <v>287</v>
      </c>
      <c r="K81" s="21">
        <v>16962.259999999998</v>
      </c>
      <c r="L81" t="e">
        <f>INDEX('A I D FUTURES'!$B:$B,MATCH(H81,'A I D FUTURES'!$A:$A,0))</f>
        <v>#N/A</v>
      </c>
      <c r="M81" s="56" t="e">
        <f>+K81-L81</f>
        <v>#N/A</v>
      </c>
    </row>
    <row r="82" spans="1:13" x14ac:dyDescent="0.25">
      <c r="A82" s="62" t="s">
        <v>284</v>
      </c>
      <c r="B82" s="108" t="s">
        <v>284</v>
      </c>
      <c r="C82" s="40" t="s">
        <v>2751</v>
      </c>
      <c r="D82" s="40" t="s">
        <v>2750</v>
      </c>
      <c r="E82" s="68">
        <v>15100</v>
      </c>
      <c r="F82" s="64" t="s">
        <v>78</v>
      </c>
      <c r="G82" s="87">
        <v>1200601</v>
      </c>
      <c r="H82" s="64" t="str">
        <f t="shared" si="3"/>
        <v>151001200601</v>
      </c>
      <c r="I82" s="64" t="str">
        <f t="shared" si="4"/>
        <v>1</v>
      </c>
      <c r="J82" s="64" t="s">
        <v>295</v>
      </c>
      <c r="K82" s="21">
        <v>3005.52</v>
      </c>
      <c r="L82" t="e">
        <f>INDEX('A I D FUTURES'!$B:$B,MATCH(H82,'A I D FUTURES'!$A:$A,0))</f>
        <v>#N/A</v>
      </c>
    </row>
    <row r="83" spans="1:13" x14ac:dyDescent="0.25">
      <c r="A83" s="62" t="s">
        <v>284</v>
      </c>
      <c r="B83" s="108" t="s">
        <v>284</v>
      </c>
      <c r="C83" s="40" t="s">
        <v>2751</v>
      </c>
      <c r="D83" s="40" t="s">
        <v>2750</v>
      </c>
      <c r="E83" s="68">
        <v>15100</v>
      </c>
      <c r="F83" s="64" t="s">
        <v>78</v>
      </c>
      <c r="G83" s="87">
        <v>1210001</v>
      </c>
      <c r="H83" s="64" t="str">
        <f t="shared" si="3"/>
        <v>151001210001</v>
      </c>
      <c r="I83" s="64" t="str">
        <f t="shared" si="4"/>
        <v>1</v>
      </c>
      <c r="J83" s="64" t="s">
        <v>297</v>
      </c>
      <c r="K83" s="21">
        <v>11299.68</v>
      </c>
      <c r="L83" t="e">
        <f>INDEX('A I D FUTURES'!$B:$B,MATCH(H83,'A I D FUTURES'!$A:$A,0))</f>
        <v>#N/A</v>
      </c>
    </row>
    <row r="84" spans="1:13" x14ac:dyDescent="0.25">
      <c r="A84" s="62" t="s">
        <v>284</v>
      </c>
      <c r="B84" s="108" t="s">
        <v>284</v>
      </c>
      <c r="C84" s="40" t="s">
        <v>2751</v>
      </c>
      <c r="D84" s="40" t="s">
        <v>2750</v>
      </c>
      <c r="E84" s="68">
        <v>15100</v>
      </c>
      <c r="F84" s="64" t="s">
        <v>78</v>
      </c>
      <c r="G84" s="87">
        <v>1210101</v>
      </c>
      <c r="H84" s="64" t="str">
        <f t="shared" si="3"/>
        <v>151001210101</v>
      </c>
      <c r="I84" s="64" t="str">
        <f t="shared" si="4"/>
        <v>1</v>
      </c>
      <c r="J84" s="64" t="s">
        <v>298</v>
      </c>
      <c r="K84" s="21">
        <v>10727.08</v>
      </c>
      <c r="L84" t="e">
        <f>INDEX('A I D FUTURES'!$B:$B,MATCH(H84,'A I D FUTURES'!$A:$A,0))</f>
        <v>#N/A</v>
      </c>
    </row>
    <row r="85" spans="1:13" x14ac:dyDescent="0.25">
      <c r="A85" s="62" t="s">
        <v>284</v>
      </c>
      <c r="B85" s="108" t="s">
        <v>284</v>
      </c>
      <c r="C85" s="40" t="s">
        <v>2751</v>
      </c>
      <c r="D85" s="40" t="s">
        <v>2750</v>
      </c>
      <c r="E85" s="68">
        <v>15100</v>
      </c>
      <c r="F85" s="64" t="s">
        <v>78</v>
      </c>
      <c r="G85" s="87">
        <v>1300001</v>
      </c>
      <c r="H85" s="64" t="str">
        <f t="shared" si="3"/>
        <v>151001300001</v>
      </c>
      <c r="I85" s="64" t="str">
        <f t="shared" si="4"/>
        <v>1</v>
      </c>
      <c r="J85" s="64" t="s">
        <v>299</v>
      </c>
      <c r="K85" s="21">
        <v>81060.67</v>
      </c>
      <c r="L85" t="e">
        <f>INDEX('A I D FUTURES'!$B:$B,MATCH(H85,'A I D FUTURES'!$A:$A,0))</f>
        <v>#N/A</v>
      </c>
    </row>
    <row r="86" spans="1:13" x14ac:dyDescent="0.25">
      <c r="A86" s="62" t="s">
        <v>284</v>
      </c>
      <c r="B86" s="108" t="s">
        <v>284</v>
      </c>
      <c r="C86" s="40" t="s">
        <v>2751</v>
      </c>
      <c r="D86" s="40" t="s">
        <v>2750</v>
      </c>
      <c r="E86" s="68">
        <v>15100</v>
      </c>
      <c r="F86" s="64" t="s">
        <v>78</v>
      </c>
      <c r="G86" s="87">
        <v>1300002</v>
      </c>
      <c r="H86" s="64" t="str">
        <f t="shared" si="3"/>
        <v>151001300002</v>
      </c>
      <c r="I86" s="64" t="str">
        <f t="shared" si="4"/>
        <v>1</v>
      </c>
      <c r="J86" s="64" t="s">
        <v>324</v>
      </c>
      <c r="K86" s="21">
        <v>20510.400000000001</v>
      </c>
      <c r="L86" t="e">
        <f>INDEX('A I D FUTURES'!$B:$B,MATCH(H86,'A I D FUTURES'!$A:$A,0))</f>
        <v>#N/A</v>
      </c>
    </row>
    <row r="87" spans="1:13" x14ac:dyDescent="0.25">
      <c r="A87" s="62" t="s">
        <v>284</v>
      </c>
      <c r="B87" s="108" t="s">
        <v>284</v>
      </c>
      <c r="C87" s="40" t="s">
        <v>2751</v>
      </c>
      <c r="D87" s="40" t="s">
        <v>2750</v>
      </c>
      <c r="E87" s="68">
        <v>15100</v>
      </c>
      <c r="F87" s="64" t="s">
        <v>78</v>
      </c>
      <c r="G87" s="87">
        <v>1300201</v>
      </c>
      <c r="H87" s="64" t="str">
        <f t="shared" si="3"/>
        <v>151001300201</v>
      </c>
      <c r="I87" s="64" t="str">
        <f t="shared" si="4"/>
        <v>1</v>
      </c>
      <c r="J87" s="64" t="s">
        <v>327</v>
      </c>
      <c r="K87" s="21">
        <v>51056.18</v>
      </c>
      <c r="L87" t="e">
        <f>INDEX('A I D FUTURES'!$B:$B,MATCH(H87,'A I D FUTURES'!$A:$A,0))</f>
        <v>#N/A</v>
      </c>
    </row>
    <row r="88" spans="1:13" x14ac:dyDescent="0.25">
      <c r="A88" s="62" t="s">
        <v>284</v>
      </c>
      <c r="B88" s="108" t="s">
        <v>284</v>
      </c>
      <c r="C88" s="40" t="s">
        <v>2751</v>
      </c>
      <c r="D88" s="40" t="s">
        <v>2750</v>
      </c>
      <c r="E88" s="68">
        <v>15100</v>
      </c>
      <c r="F88" s="64" t="s">
        <v>78</v>
      </c>
      <c r="G88" s="87">
        <v>1300202</v>
      </c>
      <c r="H88" s="64" t="str">
        <f t="shared" si="3"/>
        <v>151001300202</v>
      </c>
      <c r="I88" s="64" t="str">
        <f t="shared" si="4"/>
        <v>1</v>
      </c>
      <c r="J88" s="64" t="s">
        <v>328</v>
      </c>
      <c r="K88" s="21">
        <v>59468.4</v>
      </c>
      <c r="L88" t="e">
        <f>INDEX('A I D FUTURES'!$B:$B,MATCH(H88,'A I D FUTURES'!$A:$A,0))</f>
        <v>#N/A</v>
      </c>
    </row>
    <row r="89" spans="1:13" x14ac:dyDescent="0.25">
      <c r="A89" s="62" t="s">
        <v>284</v>
      </c>
      <c r="B89" s="108" t="s">
        <v>284</v>
      </c>
      <c r="C89" s="40" t="s">
        <v>2751</v>
      </c>
      <c r="D89" s="40" t="s">
        <v>2750</v>
      </c>
      <c r="E89" s="68">
        <v>15100</v>
      </c>
      <c r="F89" s="64" t="s">
        <v>78</v>
      </c>
      <c r="G89" s="87">
        <v>1500001</v>
      </c>
      <c r="H89" s="64" t="str">
        <f t="shared" si="3"/>
        <v>151001500001</v>
      </c>
      <c r="I89" s="64" t="str">
        <f t="shared" si="4"/>
        <v>1</v>
      </c>
      <c r="J89" s="64" t="s">
        <v>343</v>
      </c>
      <c r="K89" s="21">
        <v>4000</v>
      </c>
      <c r="L89" t="e">
        <f>INDEX('A I D FUTURES'!$B:$B,MATCH(H89,'A I D FUTURES'!$A:$A,0))</f>
        <v>#N/A</v>
      </c>
    </row>
    <row r="90" spans="1:13" x14ac:dyDescent="0.25">
      <c r="A90" s="62" t="s">
        <v>284</v>
      </c>
      <c r="B90" s="108" t="s">
        <v>284</v>
      </c>
      <c r="C90" s="40" t="s">
        <v>2751</v>
      </c>
      <c r="D90" s="40" t="s">
        <v>2750</v>
      </c>
      <c r="E90" s="68">
        <v>15100</v>
      </c>
      <c r="F90" s="64" t="s">
        <v>78</v>
      </c>
      <c r="G90" s="87">
        <v>1500002</v>
      </c>
      <c r="H90" s="64" t="str">
        <f t="shared" si="3"/>
        <v>151001500002</v>
      </c>
      <c r="I90" s="64" t="str">
        <f t="shared" si="4"/>
        <v>1</v>
      </c>
      <c r="J90" s="64" t="s">
        <v>344</v>
      </c>
      <c r="K90" s="21">
        <v>6263.58</v>
      </c>
      <c r="L90" t="e">
        <f>INDEX('A I D FUTURES'!$B:$B,MATCH(H90,'A I D FUTURES'!$A:$A,0))</f>
        <v>#N/A</v>
      </c>
    </row>
    <row r="91" spans="1:13" x14ac:dyDescent="0.25">
      <c r="A91" s="62" t="s">
        <v>284</v>
      </c>
      <c r="B91" s="108" t="s">
        <v>284</v>
      </c>
      <c r="C91" s="40" t="s">
        <v>2751</v>
      </c>
      <c r="D91" s="40" t="s">
        <v>2750</v>
      </c>
      <c r="E91" s="68">
        <v>15100</v>
      </c>
      <c r="F91" s="64" t="s">
        <v>78</v>
      </c>
      <c r="G91" s="87">
        <v>1600001</v>
      </c>
      <c r="H91" s="64" t="str">
        <f t="shared" si="3"/>
        <v>151001600001</v>
      </c>
      <c r="I91" s="64" t="str">
        <f t="shared" si="4"/>
        <v>1</v>
      </c>
      <c r="J91" s="64" t="s">
        <v>349</v>
      </c>
      <c r="K91" s="21">
        <v>80890.87</v>
      </c>
      <c r="L91" t="e">
        <f>INDEX('A I D FUTURES'!$B:$B,MATCH(H91,'A I D FUTURES'!$A:$A,0))</f>
        <v>#N/A</v>
      </c>
    </row>
    <row r="92" spans="1:13" x14ac:dyDescent="0.25">
      <c r="A92" s="62" t="s">
        <v>284</v>
      </c>
      <c r="B92" s="108" t="s">
        <v>284</v>
      </c>
      <c r="C92" s="40" t="s">
        <v>2751</v>
      </c>
      <c r="D92" s="40" t="s">
        <v>2750</v>
      </c>
      <c r="E92" s="68">
        <v>15100</v>
      </c>
      <c r="F92" s="64" t="s">
        <v>78</v>
      </c>
      <c r="G92" s="87">
        <v>1620001</v>
      </c>
      <c r="H92" s="64" t="str">
        <f t="shared" si="3"/>
        <v>151001620001</v>
      </c>
      <c r="I92" s="64" t="str">
        <f t="shared" si="4"/>
        <v>1</v>
      </c>
      <c r="J92" s="64" t="s">
        <v>350</v>
      </c>
      <c r="K92" s="21">
        <v>3000</v>
      </c>
      <c r="L92" t="e">
        <f>INDEX('A I D FUTURES'!$B:$B,MATCH(H92,'A I D FUTURES'!$A:$A,0))</f>
        <v>#N/A</v>
      </c>
    </row>
    <row r="93" spans="1:13" x14ac:dyDescent="0.25">
      <c r="A93" s="42" t="s">
        <v>278</v>
      </c>
      <c r="B93" s="40" t="s">
        <v>278</v>
      </c>
      <c r="C93" s="40" t="s">
        <v>2751</v>
      </c>
      <c r="D93" s="40" t="s">
        <v>2750</v>
      </c>
      <c r="E93" s="68">
        <v>15100</v>
      </c>
      <c r="F93" s="2" t="s">
        <v>78</v>
      </c>
      <c r="G93" s="40">
        <v>2060001</v>
      </c>
      <c r="H93" s="2" t="str">
        <f t="shared" si="3"/>
        <v>151002060001</v>
      </c>
      <c r="I93" s="2" t="str">
        <f t="shared" si="4"/>
        <v>2</v>
      </c>
      <c r="J93" s="2" t="s">
        <v>279</v>
      </c>
      <c r="K93" s="21">
        <v>2646.56</v>
      </c>
      <c r="L93">
        <f>INDEX('A I D FUTURES'!$B:$B,MATCH(H93,'A I D FUTURES'!$A:$A,0))</f>
        <v>2646.56</v>
      </c>
    </row>
    <row r="94" spans="1:13" x14ac:dyDescent="0.25">
      <c r="A94" s="42" t="s">
        <v>278</v>
      </c>
      <c r="B94" s="40" t="s">
        <v>278</v>
      </c>
      <c r="C94" s="40" t="s">
        <v>2751</v>
      </c>
      <c r="D94" s="40" t="s">
        <v>2750</v>
      </c>
      <c r="E94" s="68">
        <v>15100</v>
      </c>
      <c r="F94" s="2" t="s">
        <v>78</v>
      </c>
      <c r="G94" s="40">
        <v>2160001</v>
      </c>
      <c r="H94" s="2" t="str">
        <f t="shared" si="3"/>
        <v>151002160001</v>
      </c>
      <c r="I94" s="2" t="str">
        <f t="shared" si="4"/>
        <v>2</v>
      </c>
      <c r="J94" s="2" t="s">
        <v>383</v>
      </c>
      <c r="K94" s="21">
        <v>500</v>
      </c>
      <c r="L94" t="e">
        <f>INDEX('A I D FUTURES'!$B:$B,MATCH(H94,'A I D FUTURES'!$A:$A,0))</f>
        <v>#N/A</v>
      </c>
    </row>
    <row r="95" spans="1:13" x14ac:dyDescent="0.25">
      <c r="A95" s="42" t="s">
        <v>278</v>
      </c>
      <c r="B95" s="40" t="s">
        <v>278</v>
      </c>
      <c r="C95" s="40" t="s">
        <v>2751</v>
      </c>
      <c r="D95" s="40" t="s">
        <v>2750</v>
      </c>
      <c r="E95" s="68">
        <v>15100</v>
      </c>
      <c r="F95" s="2" t="s">
        <v>78</v>
      </c>
      <c r="G95" s="40">
        <v>2160002</v>
      </c>
      <c r="H95" s="2" t="str">
        <f t="shared" si="3"/>
        <v>151002160002</v>
      </c>
      <c r="I95" s="2" t="str">
        <f t="shared" si="4"/>
        <v>2</v>
      </c>
      <c r="J95" s="2" t="s">
        <v>384</v>
      </c>
      <c r="K95" s="21">
        <v>500</v>
      </c>
      <c r="L95" t="e">
        <f>INDEX('A I D FUTURES'!$B:$B,MATCH(H95,'A I D FUTURES'!$A:$A,0))</f>
        <v>#N/A</v>
      </c>
    </row>
    <row r="96" spans="1:13" x14ac:dyDescent="0.25">
      <c r="A96" s="42" t="s">
        <v>78</v>
      </c>
      <c r="B96" s="40" t="s">
        <v>78</v>
      </c>
      <c r="C96" s="40">
        <v>10</v>
      </c>
      <c r="D96" s="40" t="s">
        <v>2756</v>
      </c>
      <c r="E96" s="68">
        <v>15100</v>
      </c>
      <c r="F96" s="2" t="s">
        <v>78</v>
      </c>
      <c r="G96" s="40">
        <v>2200001</v>
      </c>
      <c r="H96" s="2" t="str">
        <f t="shared" si="3"/>
        <v>151002200001</v>
      </c>
      <c r="I96" s="2" t="str">
        <f t="shared" si="4"/>
        <v>2</v>
      </c>
      <c r="J96" s="2" t="s">
        <v>388</v>
      </c>
      <c r="K96" s="21">
        <v>500</v>
      </c>
      <c r="L96" t="e">
        <f>INDEX('A I D FUTURES'!$B:$B,MATCH(H96,'A I D FUTURES'!$A:$A,0))</f>
        <v>#N/A</v>
      </c>
    </row>
    <row r="97" spans="1:12" x14ac:dyDescent="0.25">
      <c r="A97" s="42" t="s">
        <v>278</v>
      </c>
      <c r="B97" s="40" t="s">
        <v>278</v>
      </c>
      <c r="C97" s="40" t="s">
        <v>2751</v>
      </c>
      <c r="D97" s="40" t="s">
        <v>2750</v>
      </c>
      <c r="E97" s="68">
        <v>15100</v>
      </c>
      <c r="F97" s="2" t="s">
        <v>78</v>
      </c>
      <c r="G97" s="40">
        <v>2200010</v>
      </c>
      <c r="H97" s="2" t="str">
        <f t="shared" si="3"/>
        <v>151002200010</v>
      </c>
      <c r="I97" s="2" t="str">
        <f t="shared" si="4"/>
        <v>2</v>
      </c>
      <c r="J97" s="2" t="s">
        <v>393</v>
      </c>
      <c r="K97" s="21">
        <v>3090.64</v>
      </c>
      <c r="L97">
        <f>INDEX('A I D FUTURES'!$B:$B,MATCH(H97,'A I D FUTURES'!$A:$A,0))</f>
        <v>3090.64</v>
      </c>
    </row>
    <row r="98" spans="1:12" x14ac:dyDescent="0.25">
      <c r="A98" s="42" t="s">
        <v>78</v>
      </c>
      <c r="B98" s="40" t="s">
        <v>78</v>
      </c>
      <c r="C98" s="40">
        <v>10</v>
      </c>
      <c r="D98" s="40" t="s">
        <v>2756</v>
      </c>
      <c r="E98" s="68">
        <v>15100</v>
      </c>
      <c r="F98" s="2" t="s">
        <v>78</v>
      </c>
      <c r="G98" s="40">
        <v>2219901</v>
      </c>
      <c r="H98" s="2" t="str">
        <f t="shared" si="3"/>
        <v>151002219901</v>
      </c>
      <c r="I98" s="2" t="str">
        <f t="shared" si="4"/>
        <v>2</v>
      </c>
      <c r="J98" s="2" t="s">
        <v>418</v>
      </c>
      <c r="K98" s="21">
        <v>200</v>
      </c>
      <c r="L98" t="e">
        <f>INDEX('A I D FUTURES'!$B:$B,MATCH(H98,'A I D FUTURES'!$A:$A,0))</f>
        <v>#N/A</v>
      </c>
    </row>
    <row r="99" spans="1:12" x14ac:dyDescent="0.25">
      <c r="A99" s="42" t="s">
        <v>78</v>
      </c>
      <c r="B99" s="40" t="s">
        <v>78</v>
      </c>
      <c r="C99" s="40">
        <v>10</v>
      </c>
      <c r="D99" s="40" t="s">
        <v>2756</v>
      </c>
      <c r="E99" s="68">
        <v>15100</v>
      </c>
      <c r="F99" s="2" t="s">
        <v>78</v>
      </c>
      <c r="G99" s="40">
        <v>2219905</v>
      </c>
      <c r="H99" s="2" t="str">
        <f t="shared" si="3"/>
        <v>151002219905</v>
      </c>
      <c r="I99" s="2" t="str">
        <f t="shared" si="4"/>
        <v>2</v>
      </c>
      <c r="J99" s="2" t="s">
        <v>420</v>
      </c>
      <c r="K99" s="21">
        <v>300</v>
      </c>
      <c r="L99" t="e">
        <f>INDEX('A I D FUTURES'!$B:$B,MATCH(H99,'A I D FUTURES'!$A:$A,0))</f>
        <v>#N/A</v>
      </c>
    </row>
    <row r="100" spans="1:12" x14ac:dyDescent="0.25">
      <c r="A100" s="42" t="s">
        <v>278</v>
      </c>
      <c r="B100" s="40" t="s">
        <v>278</v>
      </c>
      <c r="C100" s="40" t="s">
        <v>2751</v>
      </c>
      <c r="D100" s="40" t="s">
        <v>2750</v>
      </c>
      <c r="E100" s="68">
        <v>15100</v>
      </c>
      <c r="F100" s="2" t="s">
        <v>78</v>
      </c>
      <c r="G100" s="40">
        <v>2220001</v>
      </c>
      <c r="H100" s="2" t="str">
        <f t="shared" si="3"/>
        <v>151002220001</v>
      </c>
      <c r="I100" s="2" t="str">
        <f t="shared" si="4"/>
        <v>2</v>
      </c>
      <c r="J100" s="2" t="s">
        <v>421</v>
      </c>
      <c r="K100" s="21">
        <v>100</v>
      </c>
      <c r="L100">
        <f>INDEX('A I D FUTURES'!$B:$B,MATCH(H100,'A I D FUTURES'!$A:$A,0))</f>
        <v>100</v>
      </c>
    </row>
    <row r="101" spans="1:12" x14ac:dyDescent="0.25">
      <c r="A101" s="42" t="s">
        <v>78</v>
      </c>
      <c r="B101" s="40" t="s">
        <v>78</v>
      </c>
      <c r="C101" s="40">
        <v>10</v>
      </c>
      <c r="D101" s="40" t="s">
        <v>2756</v>
      </c>
      <c r="E101" s="68">
        <v>15100</v>
      </c>
      <c r="F101" s="2" t="s">
        <v>78</v>
      </c>
      <c r="G101" s="40">
        <v>2250000</v>
      </c>
      <c r="H101" s="2" t="str">
        <f t="shared" si="3"/>
        <v>151002250000</v>
      </c>
      <c r="I101" s="2" t="str">
        <f t="shared" si="4"/>
        <v>2</v>
      </c>
      <c r="J101" s="2" t="s">
        <v>432</v>
      </c>
      <c r="K101" s="21">
        <v>300</v>
      </c>
      <c r="L101" t="e">
        <f>INDEX('A I D FUTURES'!$B:$B,MATCH(H101,'A I D FUTURES'!$A:$A,0))</f>
        <v>#N/A</v>
      </c>
    </row>
    <row r="102" spans="1:12" x14ac:dyDescent="0.25">
      <c r="A102" s="42" t="s">
        <v>78</v>
      </c>
      <c r="B102" s="40" t="s">
        <v>78</v>
      </c>
      <c r="C102" s="40">
        <v>10</v>
      </c>
      <c r="D102" s="40" t="s">
        <v>2756</v>
      </c>
      <c r="E102" s="68">
        <v>15100</v>
      </c>
      <c r="F102" s="2" t="s">
        <v>78</v>
      </c>
      <c r="G102" s="40">
        <v>2260300</v>
      </c>
      <c r="H102" s="2" t="str">
        <f t="shared" si="3"/>
        <v>151002260300</v>
      </c>
      <c r="I102" s="2" t="str">
        <f t="shared" si="4"/>
        <v>2</v>
      </c>
      <c r="J102" s="2" t="s">
        <v>441</v>
      </c>
      <c r="K102" s="21">
        <v>3000</v>
      </c>
      <c r="L102" t="e">
        <f>INDEX('A I D FUTURES'!$B:$B,MATCH(H102,'A I D FUTURES'!$A:$A,0))</f>
        <v>#N/A</v>
      </c>
    </row>
    <row r="103" spans="1:12" x14ac:dyDescent="0.25">
      <c r="A103" s="42" t="s">
        <v>78</v>
      </c>
      <c r="B103" s="40" t="s">
        <v>78</v>
      </c>
      <c r="C103" s="40">
        <v>10</v>
      </c>
      <c r="D103" s="40" t="s">
        <v>2756</v>
      </c>
      <c r="E103" s="68">
        <v>15100</v>
      </c>
      <c r="F103" s="2" t="s">
        <v>78</v>
      </c>
      <c r="G103" s="40">
        <v>2270200</v>
      </c>
      <c r="H103" s="2" t="str">
        <f t="shared" si="3"/>
        <v>151002270200</v>
      </c>
      <c r="I103" s="2" t="str">
        <f t="shared" si="4"/>
        <v>2</v>
      </c>
      <c r="J103" s="2" t="s">
        <v>517</v>
      </c>
      <c r="K103" s="21">
        <v>500</v>
      </c>
      <c r="L103" t="e">
        <f>INDEX('A I D FUTURES'!$B:$B,MATCH(H103,'A I D FUTURES'!$A:$A,0))</f>
        <v>#N/A</v>
      </c>
    </row>
    <row r="104" spans="1:12" x14ac:dyDescent="0.25">
      <c r="A104" s="42" t="s">
        <v>78</v>
      </c>
      <c r="B104" s="40" t="s">
        <v>78</v>
      </c>
      <c r="C104" s="40">
        <v>10</v>
      </c>
      <c r="D104" s="40" t="s">
        <v>2756</v>
      </c>
      <c r="E104" s="68">
        <v>15100</v>
      </c>
      <c r="F104" s="2" t="s">
        <v>78</v>
      </c>
      <c r="G104" s="40">
        <v>2270600</v>
      </c>
      <c r="H104" s="2" t="str">
        <f t="shared" si="3"/>
        <v>151002270600</v>
      </c>
      <c r="I104" s="2" t="str">
        <f t="shared" si="4"/>
        <v>2</v>
      </c>
      <c r="J104" s="2" t="s">
        <v>522</v>
      </c>
      <c r="K104" s="21">
        <v>23000</v>
      </c>
      <c r="L104">
        <f>INDEX('A I D FUTURES'!$B:$B,MATCH(H104,'A I D FUTURES'!$A:$A,0))</f>
        <v>22421.3</v>
      </c>
    </row>
    <row r="105" spans="1:12" x14ac:dyDescent="0.25">
      <c r="A105" s="42" t="s">
        <v>78</v>
      </c>
      <c r="B105" s="40" t="s">
        <v>78</v>
      </c>
      <c r="C105" s="40">
        <v>10</v>
      </c>
      <c r="D105" s="40" t="s">
        <v>2756</v>
      </c>
      <c r="E105" s="68">
        <v>15100</v>
      </c>
      <c r="F105" s="2" t="s">
        <v>78</v>
      </c>
      <c r="G105" s="40">
        <v>2270610</v>
      </c>
      <c r="H105" s="2" t="str">
        <f t="shared" si="3"/>
        <v>151002270610</v>
      </c>
      <c r="I105" s="2" t="str">
        <f t="shared" si="4"/>
        <v>2</v>
      </c>
      <c r="J105" s="2" t="s">
        <v>522</v>
      </c>
      <c r="K105" s="21">
        <v>10000</v>
      </c>
      <c r="L105" t="e">
        <f>INDEX('A I D FUTURES'!$B:$B,MATCH(H105,'A I D FUTURES'!$A:$A,0))</f>
        <v>#N/A</v>
      </c>
    </row>
    <row r="106" spans="1:12" x14ac:dyDescent="0.25">
      <c r="A106" s="42" t="s">
        <v>78</v>
      </c>
      <c r="B106" s="40" t="s">
        <v>78</v>
      </c>
      <c r="C106" s="40">
        <v>10</v>
      </c>
      <c r="D106" s="40" t="s">
        <v>2756</v>
      </c>
      <c r="E106" s="68">
        <v>15100</v>
      </c>
      <c r="F106" s="2" t="s">
        <v>78</v>
      </c>
      <c r="G106" s="40">
        <v>2279900</v>
      </c>
      <c r="H106" s="2" t="str">
        <f t="shared" si="3"/>
        <v>151002279900</v>
      </c>
      <c r="I106" s="2" t="str">
        <f t="shared" si="4"/>
        <v>2</v>
      </c>
      <c r="J106" s="2" t="s">
        <v>527</v>
      </c>
      <c r="K106" s="21">
        <v>3000</v>
      </c>
      <c r="L106" t="e">
        <f>INDEX('A I D FUTURES'!$B:$B,MATCH(H106,'A I D FUTURES'!$A:$A,0))</f>
        <v>#N/A</v>
      </c>
    </row>
    <row r="107" spans="1:12" x14ac:dyDescent="0.25">
      <c r="A107" s="42" t="s">
        <v>78</v>
      </c>
      <c r="B107" s="40" t="s">
        <v>78</v>
      </c>
      <c r="C107" s="40">
        <v>10</v>
      </c>
      <c r="D107" s="40" t="s">
        <v>2756</v>
      </c>
      <c r="E107" s="68">
        <v>15100</v>
      </c>
      <c r="F107" s="2" t="s">
        <v>78</v>
      </c>
      <c r="G107" s="40">
        <v>2279906</v>
      </c>
      <c r="H107" s="2" t="str">
        <f t="shared" si="3"/>
        <v>151002279906</v>
      </c>
      <c r="I107" s="2" t="str">
        <f t="shared" si="4"/>
        <v>2</v>
      </c>
      <c r="J107" s="2" t="s">
        <v>542</v>
      </c>
      <c r="K107" s="21">
        <v>1000</v>
      </c>
      <c r="L107" t="e">
        <f>INDEX('A I D FUTURES'!$B:$B,MATCH(H107,'A I D FUTURES'!$A:$A,0))</f>
        <v>#N/A</v>
      </c>
    </row>
    <row r="108" spans="1:12" x14ac:dyDescent="0.25">
      <c r="A108" s="42" t="s">
        <v>78</v>
      </c>
      <c r="B108" s="40" t="s">
        <v>78</v>
      </c>
      <c r="C108" s="40">
        <v>10</v>
      </c>
      <c r="D108" s="40" t="s">
        <v>2756</v>
      </c>
      <c r="E108" s="68">
        <v>15100</v>
      </c>
      <c r="F108" s="2" t="s">
        <v>78</v>
      </c>
      <c r="G108" s="40">
        <v>2279924</v>
      </c>
      <c r="H108" s="2" t="str">
        <f t="shared" si="3"/>
        <v>151002279924</v>
      </c>
      <c r="I108" s="2" t="str">
        <f t="shared" si="4"/>
        <v>2</v>
      </c>
      <c r="J108" s="2" t="s">
        <v>550</v>
      </c>
      <c r="K108" s="21">
        <v>1500</v>
      </c>
      <c r="L108" t="e">
        <f>INDEX('A I D FUTURES'!$B:$B,MATCH(H108,'A I D FUTURES'!$A:$A,0))</f>
        <v>#N/A</v>
      </c>
    </row>
    <row r="109" spans="1:12" x14ac:dyDescent="0.25">
      <c r="A109" s="42" t="s">
        <v>278</v>
      </c>
      <c r="B109" s="40" t="s">
        <v>278</v>
      </c>
      <c r="C109" s="40" t="s">
        <v>2751</v>
      </c>
      <c r="D109" s="40" t="s">
        <v>2750</v>
      </c>
      <c r="E109" s="68">
        <v>15100</v>
      </c>
      <c r="F109" s="2" t="s">
        <v>78</v>
      </c>
      <c r="G109" s="40">
        <v>2279940</v>
      </c>
      <c r="H109" s="2" t="str">
        <f t="shared" si="3"/>
        <v>151002279940</v>
      </c>
      <c r="I109" s="2" t="str">
        <f t="shared" si="4"/>
        <v>2</v>
      </c>
      <c r="J109" s="2" t="s">
        <v>559</v>
      </c>
      <c r="K109" s="21">
        <v>4500</v>
      </c>
      <c r="L109" t="e">
        <f>INDEX('A I D FUTURES'!$B:$B,MATCH(H109,'A I D FUTURES'!$A:$A,0))</f>
        <v>#N/A</v>
      </c>
    </row>
    <row r="110" spans="1:12" x14ac:dyDescent="0.25">
      <c r="A110" s="42" t="s">
        <v>78</v>
      </c>
      <c r="B110" s="40" t="s">
        <v>78</v>
      </c>
      <c r="C110" s="40">
        <v>10</v>
      </c>
      <c r="D110" s="40" t="s">
        <v>2756</v>
      </c>
      <c r="E110" s="68">
        <v>15100</v>
      </c>
      <c r="F110" s="2" t="s">
        <v>78</v>
      </c>
      <c r="G110" s="40">
        <v>2302000</v>
      </c>
      <c r="H110" s="2" t="str">
        <f t="shared" si="3"/>
        <v>151002302000</v>
      </c>
      <c r="I110" s="2" t="str">
        <f t="shared" si="4"/>
        <v>2</v>
      </c>
      <c r="J110" s="2" t="s">
        <v>578</v>
      </c>
      <c r="K110" s="21">
        <v>50</v>
      </c>
      <c r="L110" t="e">
        <f>INDEX('A I D FUTURES'!$B:$B,MATCH(H110,'A I D FUTURES'!$A:$A,0))</f>
        <v>#N/A</v>
      </c>
    </row>
    <row r="111" spans="1:12" x14ac:dyDescent="0.25">
      <c r="A111" s="42" t="s">
        <v>78</v>
      </c>
      <c r="B111" s="40" t="s">
        <v>78</v>
      </c>
      <c r="C111" s="40">
        <v>10</v>
      </c>
      <c r="D111" s="40" t="s">
        <v>2756</v>
      </c>
      <c r="E111" s="68">
        <v>15100</v>
      </c>
      <c r="F111" s="2" t="s">
        <v>78</v>
      </c>
      <c r="G111" s="40">
        <v>2312000</v>
      </c>
      <c r="H111" s="2" t="str">
        <f t="shared" si="3"/>
        <v>151002312000</v>
      </c>
      <c r="I111" s="2" t="str">
        <f t="shared" si="4"/>
        <v>2</v>
      </c>
      <c r="J111" s="2" t="s">
        <v>580</v>
      </c>
      <c r="K111" s="21">
        <v>200</v>
      </c>
      <c r="L111" t="e">
        <f>INDEX('A I D FUTURES'!$B:$B,MATCH(H111,'A I D FUTURES'!$A:$A,0))</f>
        <v>#N/A</v>
      </c>
    </row>
    <row r="112" spans="1:12" x14ac:dyDescent="0.25">
      <c r="A112" s="55" t="s">
        <v>78</v>
      </c>
      <c r="B112" s="40" t="s">
        <v>78</v>
      </c>
      <c r="C112" s="40">
        <v>10</v>
      </c>
      <c r="D112" s="40" t="s">
        <v>2756</v>
      </c>
      <c r="E112" s="68">
        <v>15100</v>
      </c>
      <c r="F112" s="2" t="s">
        <v>78</v>
      </c>
      <c r="G112" s="88">
        <v>6090000</v>
      </c>
      <c r="H112" s="2" t="str">
        <f t="shared" si="3"/>
        <v>151006090000</v>
      </c>
      <c r="I112" s="40" t="str">
        <f t="shared" si="4"/>
        <v>6</v>
      </c>
      <c r="J112" s="30" t="s">
        <v>701</v>
      </c>
      <c r="K112" s="21">
        <v>500000</v>
      </c>
      <c r="L112" t="e">
        <f>INDEX('A I D FUTURES'!$B:$B,MATCH(H112,'A I D FUTURES'!$A:$A,0))</f>
        <v>#N/A</v>
      </c>
    </row>
    <row r="113" spans="1:13" x14ac:dyDescent="0.25">
      <c r="A113" s="42" t="s">
        <v>78</v>
      </c>
      <c r="B113" s="40" t="s">
        <v>78</v>
      </c>
      <c r="C113" s="40">
        <v>10</v>
      </c>
      <c r="D113" s="40" t="s">
        <v>2756</v>
      </c>
      <c r="E113" s="68">
        <v>15100</v>
      </c>
      <c r="F113" s="2" t="s">
        <v>78</v>
      </c>
      <c r="G113" s="40">
        <v>6090002</v>
      </c>
      <c r="H113" s="2" t="str">
        <f t="shared" si="3"/>
        <v>151006090002</v>
      </c>
      <c r="I113" s="2" t="str">
        <f t="shared" si="4"/>
        <v>6</v>
      </c>
      <c r="J113" s="2" t="s">
        <v>702</v>
      </c>
      <c r="K113" s="21">
        <v>40000</v>
      </c>
      <c r="L113" t="e">
        <f>INDEX('A I D FUTURES'!$B:$B,MATCH(H113,'A I D FUTURES'!$A:$A,0))</f>
        <v>#N/A</v>
      </c>
      <c r="M113" s="56" t="e">
        <f t="shared" ref="M113:M114" si="5">+K113-L113</f>
        <v>#N/A</v>
      </c>
    </row>
    <row r="114" spans="1:13" x14ac:dyDescent="0.25">
      <c r="A114" s="55" t="s">
        <v>78</v>
      </c>
      <c r="B114" s="40" t="s">
        <v>78</v>
      </c>
      <c r="C114" s="40">
        <v>10</v>
      </c>
      <c r="D114" s="40" t="s">
        <v>2756</v>
      </c>
      <c r="E114" s="68">
        <v>15100</v>
      </c>
      <c r="F114" s="2" t="s">
        <v>78</v>
      </c>
      <c r="G114" s="40">
        <v>6190058</v>
      </c>
      <c r="H114" s="2" t="str">
        <f t="shared" si="3"/>
        <v>151006190058</v>
      </c>
      <c r="I114" s="2" t="str">
        <f t="shared" si="4"/>
        <v>6</v>
      </c>
      <c r="J114" s="2" t="s">
        <v>703</v>
      </c>
      <c r="K114" s="21">
        <v>100000</v>
      </c>
      <c r="L114" t="e">
        <f>INDEX('A I D FUTURES'!$B:$B,MATCH(H114,'A I D FUTURES'!$A:$A,0))</f>
        <v>#N/A</v>
      </c>
      <c r="M114" s="56" t="e">
        <f t="shared" si="5"/>
        <v>#N/A</v>
      </c>
    </row>
    <row r="115" spans="1:13" x14ac:dyDescent="0.25">
      <c r="A115" s="42" t="s">
        <v>78</v>
      </c>
      <c r="B115" s="40" t="s">
        <v>78</v>
      </c>
      <c r="C115" s="40">
        <v>10</v>
      </c>
      <c r="D115" s="40" t="s">
        <v>2756</v>
      </c>
      <c r="E115" s="68">
        <v>15100</v>
      </c>
      <c r="F115" s="2" t="s">
        <v>78</v>
      </c>
      <c r="G115" s="40">
        <v>6210000</v>
      </c>
      <c r="H115" s="2" t="str">
        <f t="shared" si="3"/>
        <v>151006210000</v>
      </c>
      <c r="I115" s="2" t="str">
        <f t="shared" si="4"/>
        <v>6</v>
      </c>
      <c r="J115" s="2" t="s">
        <v>714</v>
      </c>
      <c r="K115" s="21">
        <v>120000</v>
      </c>
      <c r="L115" t="e">
        <f>INDEX('A I D FUTURES'!$B:$B,MATCH(H115,'A I D FUTURES'!$A:$A,0))</f>
        <v>#N/A</v>
      </c>
    </row>
    <row r="116" spans="1:13" x14ac:dyDescent="0.25">
      <c r="A116" s="42" t="s">
        <v>78</v>
      </c>
      <c r="B116" s="40" t="s">
        <v>78</v>
      </c>
      <c r="C116" s="40">
        <v>10</v>
      </c>
      <c r="D116" s="40" t="s">
        <v>2756</v>
      </c>
      <c r="E116" s="68">
        <v>15100</v>
      </c>
      <c r="F116" s="2" t="s">
        <v>78</v>
      </c>
      <c r="G116" s="40">
        <v>6320013</v>
      </c>
      <c r="H116" s="2" t="str">
        <f t="shared" si="3"/>
        <v>151006320013</v>
      </c>
      <c r="I116" s="2" t="str">
        <f t="shared" si="4"/>
        <v>6</v>
      </c>
      <c r="J116" s="2" t="s">
        <v>730</v>
      </c>
      <c r="K116" s="21">
        <v>182000</v>
      </c>
      <c r="L116" t="e">
        <f>INDEX('A I D FUTURES'!$B:$B,MATCH(H116,'A I D FUTURES'!$A:$A,0))</f>
        <v>#N/A</v>
      </c>
    </row>
    <row r="117" spans="1:13" x14ac:dyDescent="0.25">
      <c r="A117" s="42" t="s">
        <v>78</v>
      </c>
      <c r="B117" s="40" t="s">
        <v>78</v>
      </c>
      <c r="C117" s="40">
        <v>10</v>
      </c>
      <c r="D117" s="40" t="s">
        <v>2756</v>
      </c>
      <c r="E117" s="68">
        <v>15100</v>
      </c>
      <c r="F117" s="2" t="s">
        <v>78</v>
      </c>
      <c r="G117" s="40">
        <v>6320014</v>
      </c>
      <c r="H117" s="2" t="str">
        <f t="shared" si="3"/>
        <v>151006320014</v>
      </c>
      <c r="I117" s="2" t="str">
        <f t="shared" si="4"/>
        <v>6</v>
      </c>
      <c r="J117" s="2" t="s">
        <v>731</v>
      </c>
      <c r="K117" s="21">
        <v>200000</v>
      </c>
      <c r="L117" t="e">
        <f>INDEX('A I D FUTURES'!$B:$B,MATCH(H117,'A I D FUTURES'!$A:$A,0))</f>
        <v>#N/A</v>
      </c>
    </row>
    <row r="118" spans="1:13" x14ac:dyDescent="0.25">
      <c r="A118" s="62" t="s">
        <v>284</v>
      </c>
      <c r="B118" s="108" t="s">
        <v>284</v>
      </c>
      <c r="C118" s="40" t="s">
        <v>2751</v>
      </c>
      <c r="D118" s="40" t="s">
        <v>2750</v>
      </c>
      <c r="E118" s="68">
        <v>15200</v>
      </c>
      <c r="F118" s="64" t="s">
        <v>300</v>
      </c>
      <c r="G118" s="87">
        <v>1300001</v>
      </c>
      <c r="H118" s="64" t="str">
        <f t="shared" si="3"/>
        <v>152001300001</v>
      </c>
      <c r="I118" s="64" t="str">
        <f t="shared" si="4"/>
        <v>1</v>
      </c>
      <c r="J118" s="64" t="s">
        <v>299</v>
      </c>
      <c r="K118" s="21">
        <v>14915.02</v>
      </c>
      <c r="L118" t="e">
        <f>INDEX('A I D FUTURES'!$B:$B,MATCH(H118,'A I D FUTURES'!$A:$A,0))</f>
        <v>#N/A</v>
      </c>
    </row>
    <row r="119" spans="1:13" x14ac:dyDescent="0.25">
      <c r="A119" s="62" t="s">
        <v>284</v>
      </c>
      <c r="B119" s="108" t="s">
        <v>284</v>
      </c>
      <c r="C119" s="40" t="s">
        <v>2751</v>
      </c>
      <c r="D119" s="40" t="s">
        <v>2750</v>
      </c>
      <c r="E119" s="68">
        <v>15200</v>
      </c>
      <c r="F119" s="64" t="s">
        <v>300</v>
      </c>
      <c r="G119" s="87">
        <v>1300201</v>
      </c>
      <c r="H119" s="64" t="str">
        <f t="shared" si="3"/>
        <v>152001300201</v>
      </c>
      <c r="I119" s="64" t="str">
        <f t="shared" si="4"/>
        <v>1</v>
      </c>
      <c r="J119" s="64" t="s">
        <v>327</v>
      </c>
      <c r="K119" s="21">
        <v>7116.2</v>
      </c>
      <c r="L119" t="e">
        <f>INDEX('A I D FUTURES'!$B:$B,MATCH(H119,'A I D FUTURES'!$A:$A,0))</f>
        <v>#N/A</v>
      </c>
    </row>
    <row r="120" spans="1:13" x14ac:dyDescent="0.25">
      <c r="A120" s="62" t="s">
        <v>284</v>
      </c>
      <c r="B120" s="108" t="s">
        <v>284</v>
      </c>
      <c r="C120" s="40" t="s">
        <v>2751</v>
      </c>
      <c r="D120" s="40" t="s">
        <v>2750</v>
      </c>
      <c r="E120" s="68">
        <v>15200</v>
      </c>
      <c r="F120" s="64" t="s">
        <v>300</v>
      </c>
      <c r="G120" s="87">
        <v>1300202</v>
      </c>
      <c r="H120" s="64" t="str">
        <f t="shared" si="3"/>
        <v>152001300202</v>
      </c>
      <c r="I120" s="64" t="str">
        <f t="shared" si="4"/>
        <v>1</v>
      </c>
      <c r="J120" s="64" t="s">
        <v>328</v>
      </c>
      <c r="K120" s="21">
        <v>7204.82</v>
      </c>
      <c r="L120" t="e">
        <f>INDEX('A I D FUTURES'!$B:$B,MATCH(H120,'A I D FUTURES'!$A:$A,0))</f>
        <v>#N/A</v>
      </c>
    </row>
    <row r="121" spans="1:13" x14ac:dyDescent="0.25">
      <c r="A121" s="62" t="s">
        <v>284</v>
      </c>
      <c r="B121" s="108" t="s">
        <v>284</v>
      </c>
      <c r="C121" s="40" t="s">
        <v>2751</v>
      </c>
      <c r="D121" s="40" t="s">
        <v>2750</v>
      </c>
      <c r="E121" s="68">
        <v>15200</v>
      </c>
      <c r="F121" s="64" t="s">
        <v>300</v>
      </c>
      <c r="G121" s="87">
        <v>1600001</v>
      </c>
      <c r="H121" s="64" t="str">
        <f t="shared" si="3"/>
        <v>152001600001</v>
      </c>
      <c r="I121" s="64" t="str">
        <f t="shared" si="4"/>
        <v>1</v>
      </c>
      <c r="J121" s="64" t="s">
        <v>349</v>
      </c>
      <c r="K121" s="21">
        <v>9167.0400000000009</v>
      </c>
      <c r="L121" t="e">
        <f>INDEX('A I D FUTURES'!$B:$B,MATCH(H121,'A I D FUTURES'!$A:$A,0))</f>
        <v>#N/A</v>
      </c>
    </row>
    <row r="122" spans="1:13" x14ac:dyDescent="0.25">
      <c r="A122" s="42" t="s">
        <v>278</v>
      </c>
      <c r="B122" s="40" t="s">
        <v>278</v>
      </c>
      <c r="C122" s="40" t="s">
        <v>2751</v>
      </c>
      <c r="D122" s="40" t="s">
        <v>2750</v>
      </c>
      <c r="E122" s="68">
        <v>15200</v>
      </c>
      <c r="F122" s="2" t="s">
        <v>300</v>
      </c>
      <c r="G122" s="40">
        <v>2160001</v>
      </c>
      <c r="H122" s="2" t="str">
        <f t="shared" si="3"/>
        <v>152002160001</v>
      </c>
      <c r="I122" s="2" t="str">
        <f t="shared" si="4"/>
        <v>2</v>
      </c>
      <c r="J122" s="2" t="s">
        <v>383</v>
      </c>
      <c r="K122" s="21">
        <v>50</v>
      </c>
      <c r="L122" t="e">
        <f>INDEX('A I D FUTURES'!$B:$B,MATCH(H122,'A I D FUTURES'!$A:$A,0))</f>
        <v>#N/A</v>
      </c>
    </row>
    <row r="123" spans="1:13" x14ac:dyDescent="0.25">
      <c r="A123" s="42" t="s">
        <v>278</v>
      </c>
      <c r="B123" s="40" t="s">
        <v>278</v>
      </c>
      <c r="C123" s="40" t="s">
        <v>2751</v>
      </c>
      <c r="D123" s="40" t="s">
        <v>2750</v>
      </c>
      <c r="E123" s="68">
        <v>15200</v>
      </c>
      <c r="F123" s="2" t="s">
        <v>300</v>
      </c>
      <c r="G123" s="40">
        <v>2200010</v>
      </c>
      <c r="H123" s="2" t="str">
        <f t="shared" si="3"/>
        <v>152002200010</v>
      </c>
      <c r="I123" s="2" t="str">
        <f t="shared" si="4"/>
        <v>2</v>
      </c>
      <c r="J123" s="2" t="s">
        <v>394</v>
      </c>
      <c r="K123" s="21">
        <v>70</v>
      </c>
      <c r="L123" t="e">
        <f>INDEX('A I D FUTURES'!$B:$B,MATCH(H123,'A I D FUTURES'!$A:$A,0))</f>
        <v>#N/A</v>
      </c>
      <c r="M123" s="56" t="e">
        <f t="shared" ref="M123:M125" si="6">+K123-L123</f>
        <v>#N/A</v>
      </c>
    </row>
    <row r="124" spans="1:13" x14ac:dyDescent="0.25">
      <c r="A124" s="62" t="s">
        <v>284</v>
      </c>
      <c r="B124" s="108" t="s">
        <v>284</v>
      </c>
      <c r="C124" s="40" t="s">
        <v>2751</v>
      </c>
      <c r="D124" s="40" t="s">
        <v>2750</v>
      </c>
      <c r="E124" s="68">
        <v>15320</v>
      </c>
      <c r="F124" s="64" t="s">
        <v>256</v>
      </c>
      <c r="G124" s="87">
        <v>1300001</v>
      </c>
      <c r="H124" s="64" t="str">
        <f t="shared" si="3"/>
        <v>153201300001</v>
      </c>
      <c r="I124" s="64" t="str">
        <f t="shared" si="4"/>
        <v>1</v>
      </c>
      <c r="J124" s="64" t="s">
        <v>299</v>
      </c>
      <c r="K124" s="21">
        <v>100545.98</v>
      </c>
      <c r="L124" t="e">
        <f>INDEX('A I D FUTURES'!$B:$B,MATCH(H124,'A I D FUTURES'!$A:$A,0))</f>
        <v>#N/A</v>
      </c>
      <c r="M124" s="56" t="e">
        <f t="shared" si="6"/>
        <v>#N/A</v>
      </c>
    </row>
    <row r="125" spans="1:13" x14ac:dyDescent="0.25">
      <c r="A125" s="62" t="s">
        <v>284</v>
      </c>
      <c r="B125" s="108" t="s">
        <v>284</v>
      </c>
      <c r="C125" s="40" t="s">
        <v>2751</v>
      </c>
      <c r="D125" s="40" t="s">
        <v>2750</v>
      </c>
      <c r="E125" s="68">
        <v>15320</v>
      </c>
      <c r="F125" s="64" t="s">
        <v>256</v>
      </c>
      <c r="G125" s="87">
        <v>1300002</v>
      </c>
      <c r="H125" s="64" t="str">
        <f t="shared" si="3"/>
        <v>153201300002</v>
      </c>
      <c r="I125" s="64" t="str">
        <f t="shared" si="4"/>
        <v>1</v>
      </c>
      <c r="J125" s="64" t="s">
        <v>324</v>
      </c>
      <c r="K125" s="21">
        <v>23927.15</v>
      </c>
      <c r="L125" t="e">
        <f>INDEX('A I D FUTURES'!$B:$B,MATCH(H125,'A I D FUTURES'!$A:$A,0))</f>
        <v>#N/A</v>
      </c>
      <c r="M125" s="56" t="e">
        <f t="shared" si="6"/>
        <v>#N/A</v>
      </c>
    </row>
    <row r="126" spans="1:13" x14ac:dyDescent="0.25">
      <c r="A126" s="62" t="s">
        <v>284</v>
      </c>
      <c r="B126" s="108" t="s">
        <v>284</v>
      </c>
      <c r="C126" s="40" t="s">
        <v>2751</v>
      </c>
      <c r="D126" s="40" t="s">
        <v>2750</v>
      </c>
      <c r="E126" s="68">
        <v>15320</v>
      </c>
      <c r="F126" s="64" t="s">
        <v>256</v>
      </c>
      <c r="G126" s="87">
        <v>1300101</v>
      </c>
      <c r="H126" s="64" t="str">
        <f t="shared" si="3"/>
        <v>153201300101</v>
      </c>
      <c r="I126" s="64" t="str">
        <f t="shared" si="4"/>
        <v>1</v>
      </c>
      <c r="J126" s="64" t="s">
        <v>326</v>
      </c>
      <c r="K126" s="21">
        <v>17000</v>
      </c>
      <c r="L126" t="e">
        <f>INDEX('A I D FUTURES'!$B:$B,MATCH(H126,'A I D FUTURES'!$A:$A,0))</f>
        <v>#N/A</v>
      </c>
    </row>
    <row r="127" spans="1:13" x14ac:dyDescent="0.25">
      <c r="A127" s="62" t="s">
        <v>284</v>
      </c>
      <c r="B127" s="108" t="s">
        <v>284</v>
      </c>
      <c r="C127" s="40" t="s">
        <v>2751</v>
      </c>
      <c r="D127" s="40" t="s">
        <v>2750</v>
      </c>
      <c r="E127" s="68">
        <v>15320</v>
      </c>
      <c r="F127" s="64" t="s">
        <v>256</v>
      </c>
      <c r="G127" s="87">
        <v>1300201</v>
      </c>
      <c r="H127" s="64" t="str">
        <f t="shared" si="3"/>
        <v>153201300201</v>
      </c>
      <c r="I127" s="64" t="str">
        <f t="shared" si="4"/>
        <v>1</v>
      </c>
      <c r="J127" s="64" t="s">
        <v>327</v>
      </c>
      <c r="K127" s="21">
        <v>60673.9</v>
      </c>
      <c r="L127" t="e">
        <f>INDEX('A I D FUTURES'!$B:$B,MATCH(H127,'A I D FUTURES'!$A:$A,0))</f>
        <v>#N/A</v>
      </c>
    </row>
    <row r="128" spans="1:13" x14ac:dyDescent="0.25">
      <c r="A128" s="62" t="s">
        <v>284</v>
      </c>
      <c r="B128" s="108" t="s">
        <v>284</v>
      </c>
      <c r="C128" s="40" t="s">
        <v>2751</v>
      </c>
      <c r="D128" s="40" t="s">
        <v>2750</v>
      </c>
      <c r="E128" s="68">
        <v>15320</v>
      </c>
      <c r="F128" s="64" t="s">
        <v>256</v>
      </c>
      <c r="G128" s="87">
        <v>1300202</v>
      </c>
      <c r="H128" s="64" t="str">
        <f t="shared" si="3"/>
        <v>153201300202</v>
      </c>
      <c r="I128" s="64" t="str">
        <f t="shared" si="4"/>
        <v>1</v>
      </c>
      <c r="J128" s="64" t="s">
        <v>328</v>
      </c>
      <c r="K128" s="21">
        <v>76451.3</v>
      </c>
      <c r="L128" t="e">
        <f>INDEX('A I D FUTURES'!$B:$B,MATCH(H128,'A I D FUTURES'!$A:$A,0))</f>
        <v>#N/A</v>
      </c>
      <c r="M128" s="56" t="e">
        <f>+K128-L128</f>
        <v>#N/A</v>
      </c>
    </row>
    <row r="129" spans="1:13" x14ac:dyDescent="0.25">
      <c r="A129" s="62" t="s">
        <v>284</v>
      </c>
      <c r="B129" s="108" t="s">
        <v>284</v>
      </c>
      <c r="C129" s="40" t="s">
        <v>2751</v>
      </c>
      <c r="D129" s="40" t="s">
        <v>2750</v>
      </c>
      <c r="E129" s="68">
        <v>15320</v>
      </c>
      <c r="F129" s="64" t="s">
        <v>256</v>
      </c>
      <c r="G129" s="87">
        <v>1310001</v>
      </c>
      <c r="H129" s="64" t="str">
        <f t="shared" si="3"/>
        <v>153201310001</v>
      </c>
      <c r="I129" s="64" t="str">
        <f t="shared" si="4"/>
        <v>1</v>
      </c>
      <c r="J129" s="64" t="s">
        <v>329</v>
      </c>
      <c r="K129" s="21">
        <v>65188.01</v>
      </c>
      <c r="L129" t="e">
        <f>INDEX('A I D FUTURES'!$B:$B,MATCH(H129,'A I D FUTURES'!$A:$A,0))</f>
        <v>#N/A</v>
      </c>
    </row>
    <row r="130" spans="1:13" x14ac:dyDescent="0.25">
      <c r="A130" s="62" t="s">
        <v>284</v>
      </c>
      <c r="B130" s="108" t="s">
        <v>284</v>
      </c>
      <c r="C130" s="40" t="s">
        <v>2751</v>
      </c>
      <c r="D130" s="40" t="s">
        <v>2750</v>
      </c>
      <c r="E130" s="68">
        <v>15320</v>
      </c>
      <c r="F130" s="64" t="s">
        <v>256</v>
      </c>
      <c r="G130" s="87">
        <v>1310002</v>
      </c>
      <c r="H130" s="64" t="str">
        <f t="shared" ref="H130:H192" si="7">_xlfn.CONCAT(E130,G130)</f>
        <v>153201310002</v>
      </c>
      <c r="I130" s="64" t="str">
        <f t="shared" ref="I130:I192" si="8">MID(G130,1,1)</f>
        <v>1</v>
      </c>
      <c r="J130" s="64" t="s">
        <v>340</v>
      </c>
      <c r="K130" s="21">
        <v>4828.84</v>
      </c>
      <c r="L130" t="e">
        <f>INDEX('A I D FUTURES'!$B:$B,MATCH(H130,'A I D FUTURES'!$A:$A,0))</f>
        <v>#N/A</v>
      </c>
    </row>
    <row r="131" spans="1:13" x14ac:dyDescent="0.25">
      <c r="A131" s="62" t="s">
        <v>284</v>
      </c>
      <c r="B131" s="108" t="s">
        <v>284</v>
      </c>
      <c r="C131" s="40" t="s">
        <v>2751</v>
      </c>
      <c r="D131" s="40" t="s">
        <v>2750</v>
      </c>
      <c r="E131" s="68">
        <v>15320</v>
      </c>
      <c r="F131" s="64" t="s">
        <v>256</v>
      </c>
      <c r="G131" s="87">
        <v>1310003</v>
      </c>
      <c r="H131" s="64" t="str">
        <f t="shared" si="7"/>
        <v>153201310003</v>
      </c>
      <c r="I131" s="64" t="str">
        <f t="shared" si="8"/>
        <v>1</v>
      </c>
      <c r="J131" s="64" t="s">
        <v>341</v>
      </c>
      <c r="K131" s="21">
        <v>35114.94</v>
      </c>
      <c r="L131" t="e">
        <f>INDEX('A I D FUTURES'!$B:$B,MATCH(H131,'A I D FUTURES'!$A:$A,0))</f>
        <v>#N/A</v>
      </c>
    </row>
    <row r="132" spans="1:13" x14ac:dyDescent="0.25">
      <c r="A132" s="62" t="s">
        <v>284</v>
      </c>
      <c r="B132" s="108" t="s">
        <v>284</v>
      </c>
      <c r="C132" s="40" t="s">
        <v>2751</v>
      </c>
      <c r="D132" s="40" t="s">
        <v>2750</v>
      </c>
      <c r="E132" s="68">
        <v>15320</v>
      </c>
      <c r="F132" s="64" t="s">
        <v>256</v>
      </c>
      <c r="G132" s="87">
        <v>1310004</v>
      </c>
      <c r="H132" s="64" t="str">
        <f t="shared" si="7"/>
        <v>153201310004</v>
      </c>
      <c r="I132" s="64" t="str">
        <f t="shared" si="8"/>
        <v>1</v>
      </c>
      <c r="J132" s="64" t="s">
        <v>342</v>
      </c>
      <c r="K132" s="21">
        <v>33943.14</v>
      </c>
      <c r="L132" t="e">
        <f>INDEX('A I D FUTURES'!$B:$B,MATCH(H132,'A I D FUTURES'!$A:$A,0))</f>
        <v>#N/A</v>
      </c>
    </row>
    <row r="133" spans="1:13" x14ac:dyDescent="0.25">
      <c r="A133" s="62" t="s">
        <v>284</v>
      </c>
      <c r="B133" s="108" t="s">
        <v>284</v>
      </c>
      <c r="C133" s="40" t="s">
        <v>2751</v>
      </c>
      <c r="D133" s="40" t="s">
        <v>2750</v>
      </c>
      <c r="E133" s="68">
        <v>15320</v>
      </c>
      <c r="F133" s="64" t="s">
        <v>256</v>
      </c>
      <c r="G133" s="87">
        <v>1500002</v>
      </c>
      <c r="H133" s="64" t="str">
        <f t="shared" si="7"/>
        <v>153201500002</v>
      </c>
      <c r="I133" s="64" t="str">
        <f t="shared" si="8"/>
        <v>1</v>
      </c>
      <c r="J133" s="64" t="s">
        <v>344</v>
      </c>
      <c r="K133" s="21">
        <v>2603.56</v>
      </c>
      <c r="L133" t="e">
        <f>INDEX('A I D FUTURES'!$B:$B,MATCH(H133,'A I D FUTURES'!$A:$A,0))</f>
        <v>#N/A</v>
      </c>
      <c r="M133" s="56" t="e">
        <f>+K133-L133</f>
        <v>#N/A</v>
      </c>
    </row>
    <row r="134" spans="1:13" x14ac:dyDescent="0.25">
      <c r="A134" s="62" t="s">
        <v>284</v>
      </c>
      <c r="B134" s="108" t="s">
        <v>284</v>
      </c>
      <c r="C134" s="40" t="s">
        <v>2751</v>
      </c>
      <c r="D134" s="40" t="s">
        <v>2750</v>
      </c>
      <c r="E134" s="68">
        <v>15320</v>
      </c>
      <c r="F134" s="64" t="s">
        <v>256</v>
      </c>
      <c r="G134" s="87">
        <v>1510002</v>
      </c>
      <c r="H134" s="64" t="str">
        <f t="shared" si="7"/>
        <v>153201510002</v>
      </c>
      <c r="I134" s="64" t="str">
        <f t="shared" si="8"/>
        <v>1</v>
      </c>
      <c r="J134" s="64" t="s">
        <v>347</v>
      </c>
      <c r="K134" s="21">
        <v>1600</v>
      </c>
      <c r="L134" t="e">
        <f>INDEX('A I D FUTURES'!$B:$B,MATCH(H134,'A I D FUTURES'!$A:$A,0))</f>
        <v>#N/A</v>
      </c>
    </row>
    <row r="135" spans="1:13" x14ac:dyDescent="0.25">
      <c r="A135" s="62" t="s">
        <v>284</v>
      </c>
      <c r="B135" s="108" t="s">
        <v>284</v>
      </c>
      <c r="C135" s="40" t="s">
        <v>2751</v>
      </c>
      <c r="D135" s="40" t="s">
        <v>2750</v>
      </c>
      <c r="E135" s="68">
        <v>15320</v>
      </c>
      <c r="F135" s="64" t="s">
        <v>256</v>
      </c>
      <c r="G135" s="87">
        <v>1600001</v>
      </c>
      <c r="H135" s="64" t="str">
        <f t="shared" si="7"/>
        <v>153201600001</v>
      </c>
      <c r="I135" s="64" t="str">
        <f t="shared" si="8"/>
        <v>1</v>
      </c>
      <c r="J135" s="64" t="s">
        <v>349</v>
      </c>
      <c r="K135" s="21">
        <v>127090.24000000001</v>
      </c>
      <c r="L135" t="e">
        <f>INDEX('A I D FUTURES'!$B:$B,MATCH(H135,'A I D FUTURES'!$A:$A,0))</f>
        <v>#N/A</v>
      </c>
    </row>
    <row r="136" spans="1:13" x14ac:dyDescent="0.25">
      <c r="A136" s="42" t="s">
        <v>150</v>
      </c>
      <c r="B136" s="40" t="s">
        <v>150</v>
      </c>
      <c r="C136" s="40" t="s">
        <v>2755</v>
      </c>
      <c r="D136" s="40" t="s">
        <v>2754</v>
      </c>
      <c r="E136" s="68">
        <v>15320</v>
      </c>
      <c r="F136" s="2" t="s">
        <v>256</v>
      </c>
      <c r="G136" s="40">
        <v>2020001</v>
      </c>
      <c r="H136" s="2" t="str">
        <f t="shared" si="7"/>
        <v>153202020001</v>
      </c>
      <c r="I136" s="2" t="str">
        <f t="shared" si="8"/>
        <v>2</v>
      </c>
      <c r="J136" s="2" t="s">
        <v>257</v>
      </c>
      <c r="K136" s="21">
        <v>37752</v>
      </c>
      <c r="L136">
        <f>INDEX('A I D FUTURES'!$B:$B,MATCH(H136,'A I D FUTURES'!$A:$A,0))</f>
        <v>37752</v>
      </c>
    </row>
    <row r="137" spans="1:13" x14ac:dyDescent="0.25">
      <c r="A137" s="42" t="s">
        <v>278</v>
      </c>
      <c r="B137" s="40" t="s">
        <v>278</v>
      </c>
      <c r="C137" s="40" t="s">
        <v>2751</v>
      </c>
      <c r="D137" s="40" t="s">
        <v>2750</v>
      </c>
      <c r="E137" s="68">
        <v>15320</v>
      </c>
      <c r="F137" s="2" t="s">
        <v>256</v>
      </c>
      <c r="G137" s="40">
        <v>2060001</v>
      </c>
      <c r="H137" s="2" t="str">
        <f t="shared" si="7"/>
        <v>153202060001</v>
      </c>
      <c r="I137" s="2" t="str">
        <f t="shared" si="8"/>
        <v>2</v>
      </c>
      <c r="J137" s="2" t="s">
        <v>279</v>
      </c>
      <c r="K137" s="21">
        <v>290.39999999999998</v>
      </c>
      <c r="L137">
        <f>INDEX('A I D FUTURES'!$B:$B,MATCH(H137,'A I D FUTURES'!$A:$A,0))</f>
        <v>290.39999999999998</v>
      </c>
    </row>
    <row r="138" spans="1:13" x14ac:dyDescent="0.25">
      <c r="A138" s="42" t="s">
        <v>150</v>
      </c>
      <c r="B138" s="40" t="s">
        <v>150</v>
      </c>
      <c r="C138" s="40" t="s">
        <v>2755</v>
      </c>
      <c r="D138" s="40" t="s">
        <v>2754</v>
      </c>
      <c r="E138" s="68">
        <v>15320</v>
      </c>
      <c r="F138" s="2" t="s">
        <v>256</v>
      </c>
      <c r="G138" s="40">
        <v>2100001</v>
      </c>
      <c r="H138" s="2" t="str">
        <f t="shared" si="7"/>
        <v>153202100001</v>
      </c>
      <c r="I138" s="2" t="str">
        <f t="shared" si="8"/>
        <v>2</v>
      </c>
      <c r="J138" s="2" t="s">
        <v>359</v>
      </c>
      <c r="K138" s="21">
        <v>60000</v>
      </c>
      <c r="L138" t="e">
        <f>INDEX('A I D FUTURES'!$B:$B,MATCH(H138,'A I D FUTURES'!$A:$A,0))</f>
        <v>#N/A</v>
      </c>
    </row>
    <row r="139" spans="1:13" x14ac:dyDescent="0.25">
      <c r="A139" s="42" t="s">
        <v>150</v>
      </c>
      <c r="B139" s="40" t="s">
        <v>150</v>
      </c>
      <c r="C139" s="40" t="s">
        <v>2755</v>
      </c>
      <c r="D139" s="40" t="s">
        <v>2754</v>
      </c>
      <c r="E139" s="68">
        <v>15320</v>
      </c>
      <c r="F139" s="2" t="s">
        <v>256</v>
      </c>
      <c r="G139" s="40">
        <v>2100003</v>
      </c>
      <c r="H139" s="2" t="str">
        <f t="shared" si="7"/>
        <v>153202100003</v>
      </c>
      <c r="I139" s="2" t="str">
        <f t="shared" si="8"/>
        <v>2</v>
      </c>
      <c r="J139" s="2" t="s">
        <v>366</v>
      </c>
      <c r="K139" s="21">
        <v>2500</v>
      </c>
      <c r="L139" t="e">
        <f>INDEX('A I D FUTURES'!$B:$B,MATCH(H139,'A I D FUTURES'!$A:$A,0))</f>
        <v>#N/A</v>
      </c>
    </row>
    <row r="140" spans="1:13" x14ac:dyDescent="0.25">
      <c r="A140" s="42" t="s">
        <v>150</v>
      </c>
      <c r="B140" s="40" t="s">
        <v>150</v>
      </c>
      <c r="C140" s="40" t="s">
        <v>2755</v>
      </c>
      <c r="D140" s="40" t="s">
        <v>2754</v>
      </c>
      <c r="E140" s="68">
        <v>15320</v>
      </c>
      <c r="F140" s="2" t="s">
        <v>256</v>
      </c>
      <c r="G140" s="40">
        <v>2120000</v>
      </c>
      <c r="H140" s="2" t="str">
        <f t="shared" si="7"/>
        <v>153202120000</v>
      </c>
      <c r="I140" s="2" t="str">
        <f t="shared" si="8"/>
        <v>2</v>
      </c>
      <c r="J140" s="2" t="s">
        <v>368</v>
      </c>
      <c r="K140" s="21">
        <v>3000</v>
      </c>
      <c r="L140" t="e">
        <f>INDEX('A I D FUTURES'!$B:$B,MATCH(H140,'A I D FUTURES'!$A:$A,0))</f>
        <v>#N/A</v>
      </c>
    </row>
    <row r="141" spans="1:13" x14ac:dyDescent="0.25">
      <c r="A141" s="42" t="s">
        <v>150</v>
      </c>
      <c r="B141" s="40" t="s">
        <v>150</v>
      </c>
      <c r="C141" s="40" t="s">
        <v>2755</v>
      </c>
      <c r="D141" s="40" t="s">
        <v>2754</v>
      </c>
      <c r="E141" s="68">
        <v>15320</v>
      </c>
      <c r="F141" s="2" t="s">
        <v>256</v>
      </c>
      <c r="G141" s="40">
        <v>2130001</v>
      </c>
      <c r="H141" s="2" t="str">
        <f t="shared" si="7"/>
        <v>153202130001</v>
      </c>
      <c r="I141" s="2" t="str">
        <f t="shared" si="8"/>
        <v>2</v>
      </c>
      <c r="J141" s="2" t="s">
        <v>378</v>
      </c>
      <c r="K141" s="21">
        <v>4000</v>
      </c>
      <c r="L141" t="e">
        <f>INDEX('A I D FUTURES'!$B:$B,MATCH(H141,'A I D FUTURES'!$A:$A,0))</f>
        <v>#N/A</v>
      </c>
    </row>
    <row r="142" spans="1:13" x14ac:dyDescent="0.25">
      <c r="A142" s="42" t="s">
        <v>150</v>
      </c>
      <c r="B142" s="40" t="s">
        <v>150</v>
      </c>
      <c r="C142" s="40" t="s">
        <v>2755</v>
      </c>
      <c r="D142" s="40" t="s">
        <v>2754</v>
      </c>
      <c r="E142" s="68">
        <v>15320</v>
      </c>
      <c r="F142" s="2" t="s">
        <v>256</v>
      </c>
      <c r="G142" s="40">
        <v>2140001</v>
      </c>
      <c r="H142" s="2" t="str">
        <f t="shared" si="7"/>
        <v>153202140001</v>
      </c>
      <c r="I142" s="2" t="str">
        <f t="shared" si="8"/>
        <v>2</v>
      </c>
      <c r="J142" s="2" t="s">
        <v>380</v>
      </c>
      <c r="K142" s="21">
        <v>13000</v>
      </c>
      <c r="L142" t="e">
        <f>INDEX('A I D FUTURES'!$B:$B,MATCH(H142,'A I D FUTURES'!$A:$A,0))</f>
        <v>#N/A</v>
      </c>
    </row>
    <row r="143" spans="1:13" x14ac:dyDescent="0.25">
      <c r="A143" s="42" t="s">
        <v>150</v>
      </c>
      <c r="B143" s="40" t="s">
        <v>150</v>
      </c>
      <c r="C143" s="40" t="s">
        <v>2755</v>
      </c>
      <c r="D143" s="40" t="s">
        <v>2754</v>
      </c>
      <c r="E143" s="68">
        <v>15320</v>
      </c>
      <c r="F143" s="2" t="s">
        <v>256</v>
      </c>
      <c r="G143" s="40">
        <v>2150001</v>
      </c>
      <c r="H143" s="2" t="str">
        <f t="shared" si="7"/>
        <v>153202150001</v>
      </c>
      <c r="I143" s="2" t="str">
        <f t="shared" si="8"/>
        <v>2</v>
      </c>
      <c r="J143" s="2" t="s">
        <v>382</v>
      </c>
      <c r="K143" s="21">
        <v>1000</v>
      </c>
      <c r="L143" t="e">
        <f>INDEX('A I D FUTURES'!$B:$B,MATCH(H143,'A I D FUTURES'!$A:$A,0))</f>
        <v>#N/A</v>
      </c>
    </row>
    <row r="144" spans="1:13" x14ac:dyDescent="0.25">
      <c r="A144" s="42" t="s">
        <v>278</v>
      </c>
      <c r="B144" s="40" t="s">
        <v>278</v>
      </c>
      <c r="C144" s="40" t="s">
        <v>2751</v>
      </c>
      <c r="D144" s="40" t="s">
        <v>2750</v>
      </c>
      <c r="E144" s="68">
        <v>15320</v>
      </c>
      <c r="F144" s="2" t="s">
        <v>256</v>
      </c>
      <c r="G144" s="40">
        <v>2160001</v>
      </c>
      <c r="H144" s="2" t="str">
        <f t="shared" si="7"/>
        <v>153202160001</v>
      </c>
      <c r="I144" s="2" t="str">
        <f t="shared" si="8"/>
        <v>2</v>
      </c>
      <c r="J144" s="2" t="s">
        <v>383</v>
      </c>
      <c r="K144" s="21">
        <v>500</v>
      </c>
      <c r="L144" t="e">
        <f>INDEX('A I D FUTURES'!$B:$B,MATCH(H144,'A I D FUTURES'!$A:$A,0))</f>
        <v>#N/A</v>
      </c>
    </row>
    <row r="145" spans="1:13" x14ac:dyDescent="0.25">
      <c r="A145" s="42" t="s">
        <v>278</v>
      </c>
      <c r="B145" s="40" t="s">
        <v>278</v>
      </c>
      <c r="C145" s="40" t="s">
        <v>2751</v>
      </c>
      <c r="D145" s="40" t="s">
        <v>2750</v>
      </c>
      <c r="E145" s="68">
        <v>15320</v>
      </c>
      <c r="F145" s="2" t="s">
        <v>256</v>
      </c>
      <c r="G145" s="40">
        <v>2160002</v>
      </c>
      <c r="H145" s="2" t="str">
        <f t="shared" si="7"/>
        <v>153202160002</v>
      </c>
      <c r="I145" s="2" t="str">
        <f t="shared" si="8"/>
        <v>2</v>
      </c>
      <c r="J145" s="2" t="s">
        <v>384</v>
      </c>
      <c r="K145" s="21">
        <v>600</v>
      </c>
      <c r="L145" t="e">
        <f>INDEX('A I D FUTURES'!$B:$B,MATCH(H145,'A I D FUTURES'!$A:$A,0))</f>
        <v>#N/A</v>
      </c>
    </row>
    <row r="146" spans="1:13" x14ac:dyDescent="0.25">
      <c r="A146" s="42" t="s">
        <v>150</v>
      </c>
      <c r="B146" s="40" t="s">
        <v>150</v>
      </c>
      <c r="C146" s="40" t="s">
        <v>2755</v>
      </c>
      <c r="D146" s="40" t="s">
        <v>2754</v>
      </c>
      <c r="E146" s="68">
        <v>15320</v>
      </c>
      <c r="F146" s="2" t="s">
        <v>256</v>
      </c>
      <c r="G146" s="40">
        <v>2200001</v>
      </c>
      <c r="H146" s="2" t="str">
        <f t="shared" si="7"/>
        <v>153202200001</v>
      </c>
      <c r="I146" s="2" t="str">
        <f t="shared" si="8"/>
        <v>2</v>
      </c>
      <c r="J146" s="2" t="s">
        <v>388</v>
      </c>
      <c r="K146" s="21">
        <v>500</v>
      </c>
      <c r="L146">
        <f>INDEX('A I D FUTURES'!$B:$B,MATCH(H146,'A I D FUTURES'!$A:$A,0))</f>
        <v>141.22</v>
      </c>
    </row>
    <row r="147" spans="1:13" x14ac:dyDescent="0.25">
      <c r="A147" s="42" t="s">
        <v>278</v>
      </c>
      <c r="B147" s="40" t="s">
        <v>278</v>
      </c>
      <c r="C147" s="40" t="s">
        <v>2751</v>
      </c>
      <c r="D147" s="40" t="s">
        <v>2750</v>
      </c>
      <c r="E147" s="68">
        <v>15320</v>
      </c>
      <c r="F147" s="2" t="s">
        <v>256</v>
      </c>
      <c r="G147" s="40">
        <v>2200010</v>
      </c>
      <c r="H147" s="2" t="str">
        <f t="shared" si="7"/>
        <v>153202200010</v>
      </c>
      <c r="I147" s="2" t="str">
        <f t="shared" si="8"/>
        <v>2</v>
      </c>
      <c r="J147" s="2" t="s">
        <v>393</v>
      </c>
      <c r="K147" s="21">
        <v>381.16</v>
      </c>
      <c r="L147">
        <f>INDEX('A I D FUTURES'!$B:$B,MATCH(H147,'A I D FUTURES'!$A:$A,0))</f>
        <v>381.15</v>
      </c>
    </row>
    <row r="148" spans="1:13" x14ac:dyDescent="0.25">
      <c r="A148" s="42" t="s">
        <v>214</v>
      </c>
      <c r="B148" s="40" t="s">
        <v>214</v>
      </c>
      <c r="C148" s="40" t="s">
        <v>2755</v>
      </c>
      <c r="D148" s="40" t="s">
        <v>2754</v>
      </c>
      <c r="E148" s="68">
        <v>15320</v>
      </c>
      <c r="F148" s="2" t="s">
        <v>256</v>
      </c>
      <c r="G148" s="40">
        <v>2210001</v>
      </c>
      <c r="H148" s="2" t="str">
        <f t="shared" si="7"/>
        <v>153202210001</v>
      </c>
      <c r="I148" s="2" t="str">
        <f t="shared" si="8"/>
        <v>2</v>
      </c>
      <c r="J148" s="2" t="s">
        <v>397</v>
      </c>
      <c r="K148" s="21">
        <v>12000</v>
      </c>
      <c r="L148">
        <f>INDEX('A I D FUTURES'!$B:$B,MATCH(H148,'A I D FUTURES'!$A:$A,0))</f>
        <v>7200</v>
      </c>
    </row>
    <row r="149" spans="1:13" x14ac:dyDescent="0.25">
      <c r="A149" s="42" t="s">
        <v>214</v>
      </c>
      <c r="B149" s="40" t="s">
        <v>214</v>
      </c>
      <c r="C149" s="40" t="s">
        <v>2755</v>
      </c>
      <c r="D149" s="40" t="s">
        <v>2754</v>
      </c>
      <c r="E149" s="68">
        <v>15320</v>
      </c>
      <c r="F149" s="2" t="s">
        <v>256</v>
      </c>
      <c r="G149" s="40">
        <v>2210101</v>
      </c>
      <c r="H149" s="2" t="str">
        <f t="shared" si="7"/>
        <v>153202210101</v>
      </c>
      <c r="I149" s="2" t="str">
        <f t="shared" si="8"/>
        <v>2</v>
      </c>
      <c r="J149" s="2" t="s">
        <v>403</v>
      </c>
      <c r="K149" s="21">
        <v>2000</v>
      </c>
      <c r="L149" t="e">
        <f>INDEX('A I D FUTURES'!$B:$B,MATCH(H149,'A I D FUTURES'!$A:$A,0))</f>
        <v>#N/A</v>
      </c>
      <c r="M149" s="56" t="e">
        <f t="shared" ref="M149:M151" si="9">+K149-L149</f>
        <v>#N/A</v>
      </c>
    </row>
    <row r="150" spans="1:13" x14ac:dyDescent="0.25">
      <c r="A150" s="42" t="s">
        <v>150</v>
      </c>
      <c r="B150" s="40" t="s">
        <v>150</v>
      </c>
      <c r="C150" s="40" t="s">
        <v>2755</v>
      </c>
      <c r="D150" s="40" t="s">
        <v>2754</v>
      </c>
      <c r="E150" s="68">
        <v>15320</v>
      </c>
      <c r="F150" s="2" t="s">
        <v>256</v>
      </c>
      <c r="G150" s="40">
        <v>2210102</v>
      </c>
      <c r="H150" s="2" t="str">
        <f t="shared" si="7"/>
        <v>153202210102</v>
      </c>
      <c r="I150" s="2" t="str">
        <f t="shared" si="8"/>
        <v>2</v>
      </c>
      <c r="J150" s="2" t="s">
        <v>404</v>
      </c>
      <c r="K150" s="21">
        <v>3000</v>
      </c>
      <c r="L150" t="e">
        <f>INDEX('A I D FUTURES'!$B:$B,MATCH(H150,'A I D FUTURES'!$A:$A,0))</f>
        <v>#N/A</v>
      </c>
      <c r="M150" s="56" t="e">
        <f t="shared" si="9"/>
        <v>#N/A</v>
      </c>
    </row>
    <row r="151" spans="1:13" x14ac:dyDescent="0.25">
      <c r="A151" s="42" t="s">
        <v>150</v>
      </c>
      <c r="B151" s="40" t="s">
        <v>150</v>
      </c>
      <c r="C151" s="40" t="s">
        <v>2755</v>
      </c>
      <c r="D151" s="40" t="s">
        <v>2754</v>
      </c>
      <c r="E151" s="68">
        <v>15320</v>
      </c>
      <c r="F151" s="2" t="s">
        <v>256</v>
      </c>
      <c r="G151" s="40">
        <v>2210301</v>
      </c>
      <c r="H151" s="2" t="str">
        <f t="shared" si="7"/>
        <v>153202210301</v>
      </c>
      <c r="I151" s="2" t="str">
        <f t="shared" si="8"/>
        <v>2</v>
      </c>
      <c r="J151" s="2" t="s">
        <v>407</v>
      </c>
      <c r="K151" s="21">
        <v>25000</v>
      </c>
      <c r="L151">
        <f>INDEX('A I D FUTURES'!$B:$B,MATCH(H151,'A I D FUTURES'!$A:$A,0))</f>
        <v>3333.33</v>
      </c>
      <c r="M151" s="56">
        <f t="shared" si="9"/>
        <v>21666.67</v>
      </c>
    </row>
    <row r="152" spans="1:13" x14ac:dyDescent="0.25">
      <c r="A152" s="42" t="s">
        <v>150</v>
      </c>
      <c r="B152" s="40" t="s">
        <v>150</v>
      </c>
      <c r="C152" s="40" t="s">
        <v>2755</v>
      </c>
      <c r="D152" s="40" t="s">
        <v>2754</v>
      </c>
      <c r="E152" s="68">
        <v>15320</v>
      </c>
      <c r="F152" s="2" t="s">
        <v>256</v>
      </c>
      <c r="G152" s="40">
        <v>2210401</v>
      </c>
      <c r="H152" s="2" t="str">
        <f t="shared" si="7"/>
        <v>153202210401</v>
      </c>
      <c r="I152" s="2" t="str">
        <f t="shared" si="8"/>
        <v>2</v>
      </c>
      <c r="J152" s="2" t="s">
        <v>409</v>
      </c>
      <c r="K152" s="21">
        <v>6500</v>
      </c>
      <c r="L152" t="e">
        <f>INDEX('A I D FUTURES'!$B:$B,MATCH(H152,'A I D FUTURES'!$A:$A,0))</f>
        <v>#N/A</v>
      </c>
    </row>
    <row r="153" spans="1:13" x14ac:dyDescent="0.25">
      <c r="A153" s="42" t="s">
        <v>150</v>
      </c>
      <c r="B153" s="40" t="s">
        <v>150</v>
      </c>
      <c r="C153" s="40" t="s">
        <v>2755</v>
      </c>
      <c r="D153" s="40" t="s">
        <v>2754</v>
      </c>
      <c r="E153" s="68">
        <v>15320</v>
      </c>
      <c r="F153" s="2" t="s">
        <v>256</v>
      </c>
      <c r="G153" s="40">
        <v>2211101</v>
      </c>
      <c r="H153" s="2" t="str">
        <f t="shared" si="7"/>
        <v>153202211101</v>
      </c>
      <c r="I153" s="2" t="str">
        <f t="shared" si="8"/>
        <v>2</v>
      </c>
      <c r="J153" s="2" t="s">
        <v>414</v>
      </c>
      <c r="K153" s="21">
        <v>1500</v>
      </c>
      <c r="L153" t="e">
        <f>INDEX('A I D FUTURES'!$B:$B,MATCH(H153,'A I D FUTURES'!$A:$A,0))</f>
        <v>#N/A</v>
      </c>
    </row>
    <row r="154" spans="1:13" x14ac:dyDescent="0.25">
      <c r="A154" s="42" t="s">
        <v>150</v>
      </c>
      <c r="B154" s="40" t="s">
        <v>150</v>
      </c>
      <c r="C154" s="40" t="s">
        <v>2755</v>
      </c>
      <c r="D154" s="40" t="s">
        <v>2754</v>
      </c>
      <c r="E154" s="68">
        <v>15320</v>
      </c>
      <c r="F154" s="2" t="s">
        <v>256</v>
      </c>
      <c r="G154" s="40">
        <v>2219901</v>
      </c>
      <c r="H154" s="2" t="str">
        <f t="shared" si="7"/>
        <v>153202219901</v>
      </c>
      <c r="I154" s="2" t="str">
        <f t="shared" si="8"/>
        <v>2</v>
      </c>
      <c r="J154" s="2" t="s">
        <v>418</v>
      </c>
      <c r="K154" s="21">
        <v>4500</v>
      </c>
      <c r="L154" t="e">
        <f>INDEX('A I D FUTURES'!$B:$B,MATCH(H154,'A I D FUTURES'!$A:$A,0))</f>
        <v>#N/A</v>
      </c>
    </row>
    <row r="155" spans="1:13" x14ac:dyDescent="0.25">
      <c r="A155" s="42" t="s">
        <v>150</v>
      </c>
      <c r="B155" s="40" t="s">
        <v>150</v>
      </c>
      <c r="C155" s="40" t="s">
        <v>2755</v>
      </c>
      <c r="D155" s="40" t="s">
        <v>2754</v>
      </c>
      <c r="E155" s="68">
        <v>15320</v>
      </c>
      <c r="F155" s="2" t="s">
        <v>256</v>
      </c>
      <c r="G155" s="40">
        <v>2219905</v>
      </c>
      <c r="H155" s="2" t="str">
        <f t="shared" si="7"/>
        <v>153202219905</v>
      </c>
      <c r="I155" s="2" t="str">
        <f t="shared" si="8"/>
        <v>2</v>
      </c>
      <c r="J155" s="2" t="s">
        <v>420</v>
      </c>
      <c r="K155" s="21">
        <v>100</v>
      </c>
      <c r="L155" t="e">
        <f>INDEX('A I D FUTURES'!$B:$B,MATCH(H155,'A I D FUTURES'!$A:$A,0))</f>
        <v>#N/A</v>
      </c>
    </row>
    <row r="156" spans="1:13" x14ac:dyDescent="0.25">
      <c r="A156" s="42" t="s">
        <v>278</v>
      </c>
      <c r="B156" s="40" t="s">
        <v>278</v>
      </c>
      <c r="C156" s="40" t="s">
        <v>2751</v>
      </c>
      <c r="D156" s="40" t="s">
        <v>2750</v>
      </c>
      <c r="E156" s="68">
        <v>15320</v>
      </c>
      <c r="F156" s="2" t="s">
        <v>256</v>
      </c>
      <c r="G156" s="40">
        <v>2220001</v>
      </c>
      <c r="H156" s="2" t="str">
        <f t="shared" si="7"/>
        <v>153202220001</v>
      </c>
      <c r="I156" s="2" t="str">
        <f t="shared" si="8"/>
        <v>2</v>
      </c>
      <c r="J156" s="2" t="s">
        <v>421</v>
      </c>
      <c r="K156" s="21">
        <v>2500</v>
      </c>
      <c r="L156">
        <f>INDEX('A I D FUTURES'!$B:$B,MATCH(H156,'A I D FUTURES'!$A:$A,0))</f>
        <v>2500</v>
      </c>
    </row>
    <row r="157" spans="1:13" x14ac:dyDescent="0.25">
      <c r="A157" s="42" t="s">
        <v>150</v>
      </c>
      <c r="B157" s="40" t="s">
        <v>150</v>
      </c>
      <c r="C157" s="40" t="s">
        <v>2755</v>
      </c>
      <c r="D157" s="40" t="s">
        <v>2754</v>
      </c>
      <c r="E157" s="68">
        <v>15320</v>
      </c>
      <c r="F157" s="2" t="s">
        <v>256</v>
      </c>
      <c r="G157" s="40">
        <v>2240001</v>
      </c>
      <c r="H157" s="2" t="str">
        <f t="shared" si="7"/>
        <v>153202240001</v>
      </c>
      <c r="I157" s="2" t="str">
        <f t="shared" si="8"/>
        <v>2</v>
      </c>
      <c r="J157" s="2" t="s">
        <v>428</v>
      </c>
      <c r="K157" s="21">
        <v>7500</v>
      </c>
      <c r="L157" t="e">
        <f>INDEX('A I D FUTURES'!$B:$B,MATCH(H157,'A I D FUTURES'!$A:$A,0))</f>
        <v>#N/A</v>
      </c>
      <c r="M157" s="56" t="e">
        <f>+K157-L157</f>
        <v>#N/A</v>
      </c>
    </row>
    <row r="158" spans="1:13" x14ac:dyDescent="0.25">
      <c r="A158" s="42" t="s">
        <v>150</v>
      </c>
      <c r="B158" s="40" t="s">
        <v>150</v>
      </c>
      <c r="C158" s="40" t="s">
        <v>2755</v>
      </c>
      <c r="D158" s="40" t="s">
        <v>2754</v>
      </c>
      <c r="E158" s="68">
        <v>15320</v>
      </c>
      <c r="F158" s="2" t="s">
        <v>256</v>
      </c>
      <c r="G158" s="40">
        <v>2269900</v>
      </c>
      <c r="H158" s="2" t="str">
        <f t="shared" si="7"/>
        <v>153202269900</v>
      </c>
      <c r="I158" s="2" t="str">
        <f t="shared" si="8"/>
        <v>2</v>
      </c>
      <c r="J158" s="2" t="s">
        <v>469</v>
      </c>
      <c r="K158" s="21">
        <v>1500</v>
      </c>
      <c r="L158" t="e">
        <f>INDEX('A I D FUTURES'!$B:$B,MATCH(H158,'A I D FUTURES'!$A:$A,0))</f>
        <v>#N/A</v>
      </c>
    </row>
    <row r="159" spans="1:13" x14ac:dyDescent="0.25">
      <c r="A159" s="42" t="s">
        <v>150</v>
      </c>
      <c r="B159" s="40" t="s">
        <v>150</v>
      </c>
      <c r="C159" s="40" t="s">
        <v>2755</v>
      </c>
      <c r="D159" s="40" t="s">
        <v>2754</v>
      </c>
      <c r="E159" s="68">
        <v>15320</v>
      </c>
      <c r="F159" s="2" t="s">
        <v>256</v>
      </c>
      <c r="G159" s="40">
        <v>2270600</v>
      </c>
      <c r="H159" s="2" t="str">
        <f t="shared" si="7"/>
        <v>153202270600</v>
      </c>
      <c r="I159" s="2" t="str">
        <f t="shared" si="8"/>
        <v>2</v>
      </c>
      <c r="J159" s="2" t="s">
        <v>522</v>
      </c>
      <c r="K159" s="21">
        <v>5000</v>
      </c>
      <c r="L159" t="e">
        <f>INDEX('A I D FUTURES'!$B:$B,MATCH(H159,'A I D FUTURES'!$A:$A,0))</f>
        <v>#N/A</v>
      </c>
    </row>
    <row r="160" spans="1:13" x14ac:dyDescent="0.25">
      <c r="A160" s="42" t="s">
        <v>150</v>
      </c>
      <c r="B160" s="40" t="s">
        <v>150</v>
      </c>
      <c r="C160" s="40" t="s">
        <v>2755</v>
      </c>
      <c r="D160" s="40" t="s">
        <v>2754</v>
      </c>
      <c r="E160" s="68">
        <v>15320</v>
      </c>
      <c r="F160" s="2" t="s">
        <v>256</v>
      </c>
      <c r="G160" s="40">
        <v>2279900</v>
      </c>
      <c r="H160" s="2" t="str">
        <f t="shared" si="7"/>
        <v>153202279900</v>
      </c>
      <c r="I160" s="2" t="str">
        <f t="shared" si="8"/>
        <v>2</v>
      </c>
      <c r="J160" s="2" t="s">
        <v>527</v>
      </c>
      <c r="K160" s="21">
        <v>2500</v>
      </c>
      <c r="L160" t="e">
        <f>INDEX('A I D FUTURES'!$B:$B,MATCH(H160,'A I D FUTURES'!$A:$A,0))</f>
        <v>#N/A</v>
      </c>
    </row>
    <row r="161" spans="1:13" x14ac:dyDescent="0.25">
      <c r="A161" s="42" t="s">
        <v>278</v>
      </c>
      <c r="B161" s="40" t="s">
        <v>278</v>
      </c>
      <c r="C161" s="40" t="s">
        <v>2751</v>
      </c>
      <c r="D161" s="40" t="s">
        <v>2750</v>
      </c>
      <c r="E161" s="68">
        <v>15320</v>
      </c>
      <c r="F161" s="2" t="s">
        <v>256</v>
      </c>
      <c r="G161" s="40">
        <v>2279940</v>
      </c>
      <c r="H161" s="2" t="str">
        <f t="shared" si="7"/>
        <v>153202279940</v>
      </c>
      <c r="I161" s="2" t="str">
        <f t="shared" si="8"/>
        <v>2</v>
      </c>
      <c r="J161" s="2" t="s">
        <v>559</v>
      </c>
      <c r="K161" s="21">
        <v>2600</v>
      </c>
      <c r="L161" t="e">
        <f>INDEX('A I D FUTURES'!$B:$B,MATCH(H161,'A I D FUTURES'!$A:$A,0))</f>
        <v>#N/A</v>
      </c>
    </row>
    <row r="162" spans="1:13" x14ac:dyDescent="0.25">
      <c r="A162" s="42" t="s">
        <v>150</v>
      </c>
      <c r="B162" s="40" t="s">
        <v>150</v>
      </c>
      <c r="C162" s="40" t="s">
        <v>2755</v>
      </c>
      <c r="D162" s="40" t="s">
        <v>2754</v>
      </c>
      <c r="E162" s="68">
        <v>15320</v>
      </c>
      <c r="F162" s="2" t="s">
        <v>256</v>
      </c>
      <c r="G162" s="40">
        <v>2302000</v>
      </c>
      <c r="H162" s="2" t="str">
        <f t="shared" si="7"/>
        <v>153202302000</v>
      </c>
      <c r="I162" s="2" t="str">
        <f t="shared" si="8"/>
        <v>2</v>
      </c>
      <c r="J162" s="2" t="s">
        <v>578</v>
      </c>
      <c r="K162" s="21">
        <v>50</v>
      </c>
      <c r="L162" t="e">
        <f>INDEX('A I D FUTURES'!$B:$B,MATCH(H162,'A I D FUTURES'!$A:$A,0))</f>
        <v>#N/A</v>
      </c>
    </row>
    <row r="163" spans="1:13" x14ac:dyDescent="0.25">
      <c r="A163" s="42" t="s">
        <v>150</v>
      </c>
      <c r="B163" s="40" t="s">
        <v>150</v>
      </c>
      <c r="C163" s="40" t="s">
        <v>2755</v>
      </c>
      <c r="D163" s="40" t="s">
        <v>2754</v>
      </c>
      <c r="E163" s="68">
        <v>15320</v>
      </c>
      <c r="F163" s="2" t="s">
        <v>256</v>
      </c>
      <c r="G163" s="40">
        <v>2312000</v>
      </c>
      <c r="H163" s="2" t="str">
        <f t="shared" si="7"/>
        <v>153202312000</v>
      </c>
      <c r="I163" s="2" t="str">
        <f t="shared" si="8"/>
        <v>2</v>
      </c>
      <c r="J163" s="2" t="s">
        <v>580</v>
      </c>
      <c r="K163" s="21">
        <v>50</v>
      </c>
      <c r="L163" t="e">
        <f>INDEX('A I D FUTURES'!$B:$B,MATCH(H163,'A I D FUTURES'!$A:$A,0))</f>
        <v>#N/A</v>
      </c>
    </row>
    <row r="164" spans="1:13" x14ac:dyDescent="0.25">
      <c r="A164" s="42" t="s">
        <v>150</v>
      </c>
      <c r="B164" s="40" t="s">
        <v>150</v>
      </c>
      <c r="C164" s="40" t="s">
        <v>2755</v>
      </c>
      <c r="D164" s="40" t="s">
        <v>2754</v>
      </c>
      <c r="E164" s="68">
        <v>15320</v>
      </c>
      <c r="F164" s="2" t="s">
        <v>256</v>
      </c>
      <c r="G164" s="40">
        <v>6190039</v>
      </c>
      <c r="H164" s="2" t="str">
        <f t="shared" si="7"/>
        <v>153206190039</v>
      </c>
      <c r="I164" s="2" t="str">
        <f t="shared" si="8"/>
        <v>6</v>
      </c>
      <c r="J164" s="2" t="s">
        <v>712</v>
      </c>
      <c r="K164" s="21">
        <v>5000</v>
      </c>
      <c r="L164" t="e">
        <f>INDEX('A I D FUTURES'!$B:$B,MATCH(H164,'A I D FUTURES'!$A:$A,0))</f>
        <v>#N/A</v>
      </c>
    </row>
    <row r="165" spans="1:13" x14ac:dyDescent="0.25">
      <c r="A165" s="55" t="s">
        <v>78</v>
      </c>
      <c r="B165" s="40" t="s">
        <v>78</v>
      </c>
      <c r="C165" s="40">
        <v>10</v>
      </c>
      <c r="D165" s="40" t="s">
        <v>2756</v>
      </c>
      <c r="E165" s="68">
        <v>15320</v>
      </c>
      <c r="F165" s="2" t="s">
        <v>256</v>
      </c>
      <c r="G165" s="40">
        <v>6190059</v>
      </c>
      <c r="H165" s="2" t="str">
        <f t="shared" si="7"/>
        <v>153206190059</v>
      </c>
      <c r="I165" s="2" t="str">
        <f t="shared" si="8"/>
        <v>6</v>
      </c>
      <c r="J165" s="30" t="s">
        <v>704</v>
      </c>
      <c r="K165" s="21">
        <v>170000</v>
      </c>
      <c r="L165" t="e">
        <f>INDEX('A I D FUTURES'!$B:$B,MATCH(H165,'A I D FUTURES'!$A:$A,0))</f>
        <v>#N/A</v>
      </c>
    </row>
    <row r="166" spans="1:13" x14ac:dyDescent="0.25">
      <c r="A166" s="42" t="s">
        <v>150</v>
      </c>
      <c r="B166" s="40" t="s">
        <v>150</v>
      </c>
      <c r="C166" s="40" t="s">
        <v>2755</v>
      </c>
      <c r="D166" s="40" t="s">
        <v>2754</v>
      </c>
      <c r="E166" s="68">
        <v>15320</v>
      </c>
      <c r="F166" s="2" t="s">
        <v>256</v>
      </c>
      <c r="G166" s="40">
        <v>6230000</v>
      </c>
      <c r="H166" s="2" t="str">
        <f t="shared" si="7"/>
        <v>153206230000</v>
      </c>
      <c r="I166" s="2" t="str">
        <f t="shared" si="8"/>
        <v>6</v>
      </c>
      <c r="J166" s="2" t="s">
        <v>717</v>
      </c>
      <c r="K166" s="21">
        <v>5000</v>
      </c>
      <c r="L166" t="e">
        <f>INDEX('A I D FUTURES'!$B:$B,MATCH(H166,'A I D FUTURES'!$A:$A,0))</f>
        <v>#N/A</v>
      </c>
    </row>
    <row r="167" spans="1:13" x14ac:dyDescent="0.25">
      <c r="A167" s="42" t="s">
        <v>150</v>
      </c>
      <c r="B167" s="40" t="s">
        <v>78</v>
      </c>
      <c r="C167" s="40">
        <v>10</v>
      </c>
      <c r="D167" s="40" t="s">
        <v>2756</v>
      </c>
      <c r="E167" s="68">
        <v>15320</v>
      </c>
      <c r="F167" s="2" t="s">
        <v>256</v>
      </c>
      <c r="G167" s="40">
        <v>6230002</v>
      </c>
      <c r="H167" s="2" t="str">
        <f t="shared" si="7"/>
        <v>153206230002</v>
      </c>
      <c r="I167" s="2" t="str">
        <f t="shared" si="8"/>
        <v>6</v>
      </c>
      <c r="J167" s="2" t="s">
        <v>719</v>
      </c>
      <c r="K167" s="21">
        <v>25000</v>
      </c>
      <c r="L167" t="e">
        <f>INDEX('A I D FUTURES'!$B:$B,MATCH(H167,'A I D FUTURES'!$A:$A,0))</f>
        <v>#N/A</v>
      </c>
    </row>
    <row r="168" spans="1:13" x14ac:dyDescent="0.25">
      <c r="A168" s="42" t="s">
        <v>150</v>
      </c>
      <c r="B168" s="40" t="s">
        <v>150</v>
      </c>
      <c r="C168" s="40" t="s">
        <v>2755</v>
      </c>
      <c r="D168" s="40" t="s">
        <v>2754</v>
      </c>
      <c r="E168" s="68">
        <v>15320</v>
      </c>
      <c r="F168" s="2" t="s">
        <v>256</v>
      </c>
      <c r="G168" s="40">
        <v>6250000</v>
      </c>
      <c r="H168" s="2" t="str">
        <f t="shared" si="7"/>
        <v>153206250000</v>
      </c>
      <c r="I168" s="2" t="str">
        <f t="shared" si="8"/>
        <v>6</v>
      </c>
      <c r="J168" s="2" t="s">
        <v>721</v>
      </c>
      <c r="K168" s="21">
        <v>5000</v>
      </c>
      <c r="L168" t="e">
        <f>INDEX('A I D FUTURES'!$B:$B,MATCH(H168,'A I D FUTURES'!$A:$A,0))</f>
        <v>#N/A</v>
      </c>
    </row>
    <row r="169" spans="1:13" x14ac:dyDescent="0.25">
      <c r="A169" s="42" t="s">
        <v>150</v>
      </c>
      <c r="B169" s="40" t="s">
        <v>150</v>
      </c>
      <c r="C169" s="40" t="s">
        <v>2755</v>
      </c>
      <c r="D169" s="40" t="s">
        <v>2754</v>
      </c>
      <c r="E169" s="68">
        <v>15320</v>
      </c>
      <c r="F169" s="2" t="s">
        <v>256</v>
      </c>
      <c r="G169" s="40">
        <v>6340000</v>
      </c>
      <c r="H169" s="2" t="str">
        <f t="shared" si="7"/>
        <v>153206340000</v>
      </c>
      <c r="I169" s="2" t="str">
        <f t="shared" si="8"/>
        <v>6</v>
      </c>
      <c r="J169" s="2" t="s">
        <v>738</v>
      </c>
      <c r="K169" s="21">
        <v>30000</v>
      </c>
      <c r="L169" t="e">
        <f>INDEX('A I D FUTURES'!$B:$B,MATCH(H169,'A I D FUTURES'!$A:$A,0))</f>
        <v>#N/A</v>
      </c>
    </row>
    <row r="170" spans="1:13" x14ac:dyDescent="0.25">
      <c r="A170" s="42" t="s">
        <v>150</v>
      </c>
      <c r="B170" s="40" t="s">
        <v>78</v>
      </c>
      <c r="C170" s="40">
        <v>10</v>
      </c>
      <c r="D170" s="40" t="s">
        <v>2756</v>
      </c>
      <c r="E170" s="68">
        <v>16000</v>
      </c>
      <c r="F170" s="2" t="s">
        <v>434</v>
      </c>
      <c r="G170" s="40">
        <v>2250001</v>
      </c>
      <c r="H170" s="2" t="str">
        <f t="shared" si="7"/>
        <v>160002250001</v>
      </c>
      <c r="I170" s="2" t="str">
        <f t="shared" si="8"/>
        <v>2</v>
      </c>
      <c r="J170" s="2" t="s">
        <v>435</v>
      </c>
      <c r="K170" s="21">
        <v>21000</v>
      </c>
      <c r="L170" t="e">
        <f>INDEX('A I D FUTURES'!$B:$B,MATCH(H170,'A I D FUTURES'!$A:$A,0))</f>
        <v>#N/A</v>
      </c>
    </row>
    <row r="171" spans="1:13" x14ac:dyDescent="0.25">
      <c r="A171" s="42" t="s">
        <v>150</v>
      </c>
      <c r="B171" s="40" t="s">
        <v>78</v>
      </c>
      <c r="C171" s="40">
        <v>10</v>
      </c>
      <c r="D171" s="40" t="s">
        <v>2756</v>
      </c>
      <c r="E171" s="68">
        <v>16000</v>
      </c>
      <c r="F171" s="2" t="s">
        <v>434</v>
      </c>
      <c r="G171" s="40">
        <v>2279900</v>
      </c>
      <c r="H171" s="2" t="str">
        <f t="shared" si="7"/>
        <v>160002279900</v>
      </c>
      <c r="I171" s="2" t="str">
        <f t="shared" si="8"/>
        <v>2</v>
      </c>
      <c r="J171" s="2" t="s">
        <v>528</v>
      </c>
      <c r="K171" s="21">
        <v>500000</v>
      </c>
      <c r="L171" t="e">
        <f>INDEX('A I D FUTURES'!$B:$B,MATCH(H171,'A I D FUTURES'!$A:$A,0))</f>
        <v>#N/A</v>
      </c>
    </row>
    <row r="172" spans="1:13" x14ac:dyDescent="0.25">
      <c r="A172" s="42" t="s">
        <v>150</v>
      </c>
      <c r="B172" s="40" t="s">
        <v>78</v>
      </c>
      <c r="C172" s="40">
        <v>10</v>
      </c>
      <c r="D172" s="40" t="s">
        <v>2756</v>
      </c>
      <c r="E172" s="68">
        <v>16000</v>
      </c>
      <c r="F172" s="2" t="s">
        <v>434</v>
      </c>
      <c r="G172" s="40">
        <v>6500004</v>
      </c>
      <c r="H172" s="2" t="str">
        <f t="shared" si="7"/>
        <v>160006500004</v>
      </c>
      <c r="I172" s="2" t="str">
        <f t="shared" si="8"/>
        <v>6</v>
      </c>
      <c r="J172" s="2" t="s">
        <v>741</v>
      </c>
      <c r="K172" s="21">
        <v>500000</v>
      </c>
      <c r="L172">
        <f>INDEX('A I D FUTURES'!$B:$B,MATCH(H172,'A I D FUTURES'!$A:$A,0))</f>
        <v>53071.91</v>
      </c>
      <c r="M172" s="56">
        <f>+K172-L172</f>
        <v>446928.08999999997</v>
      </c>
    </row>
    <row r="173" spans="1:13" x14ac:dyDescent="0.25">
      <c r="A173" s="42" t="s">
        <v>150</v>
      </c>
      <c r="B173" s="40" t="s">
        <v>150</v>
      </c>
      <c r="C173" s="40" t="s">
        <v>2755</v>
      </c>
      <c r="D173" s="40" t="s">
        <v>2754</v>
      </c>
      <c r="E173" s="68">
        <v>16100</v>
      </c>
      <c r="F173" s="2" t="s">
        <v>529</v>
      </c>
      <c r="G173" s="40">
        <v>2279900</v>
      </c>
      <c r="H173" s="2" t="str">
        <f t="shared" si="7"/>
        <v>161002279900</v>
      </c>
      <c r="I173" s="2" t="str">
        <f t="shared" si="8"/>
        <v>2</v>
      </c>
      <c r="J173" s="2" t="s">
        <v>530</v>
      </c>
      <c r="K173" s="21">
        <v>15000</v>
      </c>
      <c r="L173">
        <f>INDEX('A I D FUTURES'!$B:$B,MATCH(H173,'A I D FUTURES'!$A:$A,0))</f>
        <v>13853.77</v>
      </c>
    </row>
    <row r="174" spans="1:13" x14ac:dyDescent="0.25">
      <c r="A174" s="42" t="s">
        <v>214</v>
      </c>
      <c r="B174" s="40" t="s">
        <v>214</v>
      </c>
      <c r="C174" s="40" t="s">
        <v>2755</v>
      </c>
      <c r="D174" s="40" t="s">
        <v>2754</v>
      </c>
      <c r="E174" s="68">
        <v>16200</v>
      </c>
      <c r="F174" s="2" t="s">
        <v>398</v>
      </c>
      <c r="G174" s="40">
        <v>2210001</v>
      </c>
      <c r="H174" s="2" t="str">
        <f t="shared" si="7"/>
        <v>162002210001</v>
      </c>
      <c r="I174" s="2" t="str">
        <f t="shared" si="8"/>
        <v>2</v>
      </c>
      <c r="J174" s="2" t="s">
        <v>397</v>
      </c>
      <c r="K174" s="21">
        <v>2500</v>
      </c>
      <c r="L174">
        <f>INDEX('A I D FUTURES'!$B:$B,MATCH(H174,'A I D FUTURES'!$A:$A,0))</f>
        <v>1200</v>
      </c>
    </row>
    <row r="175" spans="1:13" x14ac:dyDescent="0.25">
      <c r="A175" s="42" t="s">
        <v>214</v>
      </c>
      <c r="B175" s="40" t="s">
        <v>214</v>
      </c>
      <c r="C175" s="40" t="s">
        <v>2755</v>
      </c>
      <c r="D175" s="40" t="s">
        <v>2754</v>
      </c>
      <c r="E175" s="68">
        <v>16200</v>
      </c>
      <c r="F175" s="2" t="s">
        <v>398</v>
      </c>
      <c r="G175" s="40">
        <v>2210101</v>
      </c>
      <c r="H175" s="2" t="str">
        <f t="shared" si="7"/>
        <v>162002210101</v>
      </c>
      <c r="I175" s="2" t="str">
        <f t="shared" si="8"/>
        <v>2</v>
      </c>
      <c r="J175" s="2" t="s">
        <v>403</v>
      </c>
      <c r="K175" s="21">
        <v>100</v>
      </c>
      <c r="L175" t="e">
        <f>INDEX('A I D FUTURES'!$B:$B,MATCH(H175,'A I D FUTURES'!$A:$A,0))</f>
        <v>#N/A</v>
      </c>
    </row>
    <row r="176" spans="1:13" x14ac:dyDescent="0.25">
      <c r="A176" s="42" t="s">
        <v>150</v>
      </c>
      <c r="B176" s="40" t="s">
        <v>214</v>
      </c>
      <c r="C176" s="40" t="s">
        <v>2755</v>
      </c>
      <c r="D176" s="40" t="s">
        <v>2754</v>
      </c>
      <c r="E176" s="68">
        <v>16200</v>
      </c>
      <c r="F176" s="2" t="s">
        <v>398</v>
      </c>
      <c r="G176" s="40">
        <v>2279900</v>
      </c>
      <c r="H176" s="2" t="str">
        <f t="shared" si="7"/>
        <v>162002279900</v>
      </c>
      <c r="I176" s="2" t="str">
        <f t="shared" si="8"/>
        <v>2</v>
      </c>
      <c r="J176" s="2" t="s">
        <v>531</v>
      </c>
      <c r="K176" s="21">
        <v>2500</v>
      </c>
      <c r="L176" t="e">
        <f>INDEX('A I D FUTURES'!$B:$B,MATCH(H176,'A I D FUTURES'!$A:$A,0))</f>
        <v>#N/A</v>
      </c>
    </row>
    <row r="177" spans="1:12" x14ac:dyDescent="0.25">
      <c r="A177" s="42" t="s">
        <v>150</v>
      </c>
      <c r="B177" s="40" t="s">
        <v>214</v>
      </c>
      <c r="C177" s="40" t="s">
        <v>2755</v>
      </c>
      <c r="D177" s="40" t="s">
        <v>2754</v>
      </c>
      <c r="E177" s="68">
        <v>16200</v>
      </c>
      <c r="F177" s="2" t="s">
        <v>398</v>
      </c>
      <c r="G177" s="40">
        <v>2279901</v>
      </c>
      <c r="H177" s="2" t="str">
        <f t="shared" si="7"/>
        <v>162002279901</v>
      </c>
      <c r="I177" s="2" t="str">
        <f t="shared" si="8"/>
        <v>2</v>
      </c>
      <c r="J177" s="2" t="s">
        <v>537</v>
      </c>
      <c r="K177" s="21">
        <v>120000</v>
      </c>
      <c r="L177" t="e">
        <f>INDEX('A I D FUTURES'!$B:$B,MATCH(H177,'A I D FUTURES'!$A:$A,0))</f>
        <v>#N/A</v>
      </c>
    </row>
    <row r="178" spans="1:12" x14ac:dyDescent="0.25">
      <c r="A178" s="42" t="s">
        <v>150</v>
      </c>
      <c r="B178" s="40" t="s">
        <v>214</v>
      </c>
      <c r="C178" s="40" t="s">
        <v>2755</v>
      </c>
      <c r="D178" s="40" t="s">
        <v>2754</v>
      </c>
      <c r="E178" s="68">
        <v>16200</v>
      </c>
      <c r="F178" s="2" t="s">
        <v>398</v>
      </c>
      <c r="G178" s="40">
        <v>2500101</v>
      </c>
      <c r="H178" s="2" t="str">
        <f t="shared" si="7"/>
        <v>162002500101</v>
      </c>
      <c r="I178" s="2" t="str">
        <f t="shared" si="8"/>
        <v>2</v>
      </c>
      <c r="J178" s="2" t="s">
        <v>585</v>
      </c>
      <c r="K178" s="21">
        <v>1025714.87</v>
      </c>
      <c r="L178" t="e">
        <f>INDEX('A I D FUTURES'!$B:$B,MATCH(H178,'A I D FUTURES'!$A:$A,0))</f>
        <v>#N/A</v>
      </c>
    </row>
    <row r="179" spans="1:12" x14ac:dyDescent="0.25">
      <c r="A179" s="42" t="s">
        <v>150</v>
      </c>
      <c r="B179" s="40" t="s">
        <v>214</v>
      </c>
      <c r="C179" s="40" t="s">
        <v>2755</v>
      </c>
      <c r="D179" s="40" t="s">
        <v>2754</v>
      </c>
      <c r="E179" s="68">
        <v>16200</v>
      </c>
      <c r="F179" s="2" t="s">
        <v>398</v>
      </c>
      <c r="G179" s="40">
        <v>2500301</v>
      </c>
      <c r="H179" s="2" t="str">
        <f t="shared" si="7"/>
        <v>162002500301</v>
      </c>
      <c r="I179" s="2" t="str">
        <f t="shared" si="8"/>
        <v>2</v>
      </c>
      <c r="J179" s="2" t="s">
        <v>586</v>
      </c>
      <c r="K179" s="21">
        <v>287900</v>
      </c>
      <c r="L179" t="e">
        <f>INDEX('A I D FUTURES'!$B:$B,MATCH(H179,'A I D FUTURES'!$A:$A,0))</f>
        <v>#N/A</v>
      </c>
    </row>
    <row r="180" spans="1:12" x14ac:dyDescent="0.25">
      <c r="A180" s="42" t="s">
        <v>150</v>
      </c>
      <c r="B180" s="40" t="s">
        <v>214</v>
      </c>
      <c r="C180" s="40" t="s">
        <v>2755</v>
      </c>
      <c r="D180" s="40" t="s">
        <v>2754</v>
      </c>
      <c r="E180" s="68">
        <v>16200</v>
      </c>
      <c r="F180" s="2" t="s">
        <v>398</v>
      </c>
      <c r="G180" s="40">
        <v>2600001</v>
      </c>
      <c r="H180" s="2" t="str">
        <f t="shared" si="7"/>
        <v>162002600001</v>
      </c>
      <c r="I180" s="2" t="str">
        <f t="shared" si="8"/>
        <v>2</v>
      </c>
      <c r="J180" s="2" t="s">
        <v>587</v>
      </c>
      <c r="K180" s="21">
        <v>31000</v>
      </c>
      <c r="L180">
        <f>INDEX('A I D FUTURES'!$B:$B,MATCH(H180,'A I D FUTURES'!$A:$A,0))</f>
        <v>32962.78</v>
      </c>
    </row>
    <row r="181" spans="1:12" x14ac:dyDescent="0.25">
      <c r="A181" s="42" t="s">
        <v>150</v>
      </c>
      <c r="B181" s="40" t="s">
        <v>214</v>
      </c>
      <c r="C181" s="40" t="s">
        <v>2755</v>
      </c>
      <c r="D181" s="40" t="s">
        <v>2754</v>
      </c>
      <c r="E181" s="68">
        <v>16200</v>
      </c>
      <c r="F181" s="2" t="s">
        <v>398</v>
      </c>
      <c r="G181" s="40">
        <v>4800055</v>
      </c>
      <c r="H181" s="2" t="str">
        <f t="shared" si="7"/>
        <v>162004800055</v>
      </c>
      <c r="I181" s="2" t="str">
        <f t="shared" si="8"/>
        <v>4</v>
      </c>
      <c r="J181" s="40" t="s">
        <v>644</v>
      </c>
      <c r="K181" s="21">
        <v>5000</v>
      </c>
      <c r="L181" t="e">
        <f>INDEX('A I D FUTURES'!$B:$B,MATCH(H181,'A I D FUTURES'!$A:$A,0))</f>
        <v>#N/A</v>
      </c>
    </row>
    <row r="182" spans="1:12" x14ac:dyDescent="0.25">
      <c r="A182" s="62" t="s">
        <v>284</v>
      </c>
      <c r="B182" s="108" t="s">
        <v>284</v>
      </c>
      <c r="C182" s="40" t="s">
        <v>2751</v>
      </c>
      <c r="D182" s="40" t="s">
        <v>2750</v>
      </c>
      <c r="E182" s="68">
        <v>16300</v>
      </c>
      <c r="F182" s="64" t="s">
        <v>268</v>
      </c>
      <c r="G182" s="87">
        <v>1300001</v>
      </c>
      <c r="H182" s="64" t="str">
        <f t="shared" si="7"/>
        <v>163001300001</v>
      </c>
      <c r="I182" s="64" t="str">
        <f t="shared" si="8"/>
        <v>1</v>
      </c>
      <c r="J182" s="64" t="s">
        <v>299</v>
      </c>
      <c r="K182" s="21">
        <v>62109.95</v>
      </c>
      <c r="L182" t="e">
        <f>INDEX('A I D FUTURES'!$B:$B,MATCH(H182,'A I D FUTURES'!$A:$A,0))</f>
        <v>#N/A</v>
      </c>
    </row>
    <row r="183" spans="1:12" x14ac:dyDescent="0.25">
      <c r="A183" s="62" t="s">
        <v>284</v>
      </c>
      <c r="B183" s="108" t="s">
        <v>284</v>
      </c>
      <c r="C183" s="40" t="s">
        <v>2751</v>
      </c>
      <c r="D183" s="40" t="s">
        <v>2750</v>
      </c>
      <c r="E183" s="68">
        <v>16300</v>
      </c>
      <c r="F183" s="64" t="s">
        <v>268</v>
      </c>
      <c r="G183" s="87">
        <v>1300002</v>
      </c>
      <c r="H183" s="64" t="str">
        <f t="shared" si="7"/>
        <v>163001300002</v>
      </c>
      <c r="I183" s="64" t="str">
        <f t="shared" si="8"/>
        <v>1</v>
      </c>
      <c r="J183" s="64" t="s">
        <v>324</v>
      </c>
      <c r="K183" s="21">
        <v>9484.2800000000007</v>
      </c>
      <c r="L183" t="e">
        <f>INDEX('A I D FUTURES'!$B:$B,MATCH(H183,'A I D FUTURES'!$A:$A,0))</f>
        <v>#N/A</v>
      </c>
    </row>
    <row r="184" spans="1:12" x14ac:dyDescent="0.25">
      <c r="A184" s="62" t="s">
        <v>284</v>
      </c>
      <c r="B184" s="108" t="s">
        <v>284</v>
      </c>
      <c r="C184" s="40" t="s">
        <v>2751</v>
      </c>
      <c r="D184" s="40" t="s">
        <v>2750</v>
      </c>
      <c r="E184" s="68">
        <v>16300</v>
      </c>
      <c r="F184" s="64" t="s">
        <v>268</v>
      </c>
      <c r="G184" s="87">
        <v>1300101</v>
      </c>
      <c r="H184" s="64" t="str">
        <f t="shared" si="7"/>
        <v>163001300101</v>
      </c>
      <c r="I184" s="64" t="str">
        <f t="shared" si="8"/>
        <v>1</v>
      </c>
      <c r="J184" s="64" t="s">
        <v>326</v>
      </c>
      <c r="K184" s="21">
        <v>8000</v>
      </c>
      <c r="L184" t="e">
        <f>INDEX('A I D FUTURES'!$B:$B,MATCH(H184,'A I D FUTURES'!$A:$A,0))</f>
        <v>#N/A</v>
      </c>
    </row>
    <row r="185" spans="1:12" x14ac:dyDescent="0.25">
      <c r="A185" s="62" t="s">
        <v>284</v>
      </c>
      <c r="B185" s="108" t="s">
        <v>284</v>
      </c>
      <c r="C185" s="40" t="s">
        <v>2751</v>
      </c>
      <c r="D185" s="40" t="s">
        <v>2750</v>
      </c>
      <c r="E185" s="68">
        <v>16300</v>
      </c>
      <c r="F185" s="64" t="s">
        <v>268</v>
      </c>
      <c r="G185" s="87">
        <v>1300201</v>
      </c>
      <c r="H185" s="64" t="str">
        <f t="shared" si="7"/>
        <v>163001300201</v>
      </c>
      <c r="I185" s="64" t="str">
        <f t="shared" si="8"/>
        <v>1</v>
      </c>
      <c r="J185" s="64" t="s">
        <v>327</v>
      </c>
      <c r="K185" s="21">
        <v>34556.76</v>
      </c>
      <c r="L185" t="e">
        <f>INDEX('A I D FUTURES'!$B:$B,MATCH(H185,'A I D FUTURES'!$A:$A,0))</f>
        <v>#N/A</v>
      </c>
    </row>
    <row r="186" spans="1:12" x14ac:dyDescent="0.25">
      <c r="A186" s="62" t="s">
        <v>284</v>
      </c>
      <c r="B186" s="108" t="s">
        <v>284</v>
      </c>
      <c r="C186" s="40" t="s">
        <v>2751</v>
      </c>
      <c r="D186" s="40" t="s">
        <v>2750</v>
      </c>
      <c r="E186" s="68">
        <v>16300</v>
      </c>
      <c r="F186" s="64" t="s">
        <v>268</v>
      </c>
      <c r="G186" s="87">
        <v>1300202</v>
      </c>
      <c r="H186" s="64" t="str">
        <f t="shared" si="7"/>
        <v>163001300202</v>
      </c>
      <c r="I186" s="64" t="str">
        <f t="shared" si="8"/>
        <v>1</v>
      </c>
      <c r="J186" s="64" t="s">
        <v>328</v>
      </c>
      <c r="K186" s="21">
        <v>36184.54</v>
      </c>
      <c r="L186" t="e">
        <f>INDEX('A I D FUTURES'!$B:$B,MATCH(H186,'A I D FUTURES'!$A:$A,0))</f>
        <v>#N/A</v>
      </c>
    </row>
    <row r="187" spans="1:12" x14ac:dyDescent="0.25">
      <c r="A187" s="62" t="s">
        <v>284</v>
      </c>
      <c r="B187" s="108" t="s">
        <v>284</v>
      </c>
      <c r="C187" s="40" t="s">
        <v>2751</v>
      </c>
      <c r="D187" s="40" t="s">
        <v>2750</v>
      </c>
      <c r="E187" s="68">
        <v>16300</v>
      </c>
      <c r="F187" s="64" t="s">
        <v>268</v>
      </c>
      <c r="G187" s="87">
        <v>1310001</v>
      </c>
      <c r="H187" s="64" t="str">
        <f t="shared" si="7"/>
        <v>163001310001</v>
      </c>
      <c r="I187" s="64" t="str">
        <f t="shared" si="8"/>
        <v>1</v>
      </c>
      <c r="J187" s="64" t="s">
        <v>329</v>
      </c>
      <c r="K187" s="21">
        <v>35491.4</v>
      </c>
      <c r="L187" t="e">
        <f>INDEX('A I D FUTURES'!$B:$B,MATCH(H187,'A I D FUTURES'!$A:$A,0))</f>
        <v>#N/A</v>
      </c>
    </row>
    <row r="188" spans="1:12" x14ac:dyDescent="0.25">
      <c r="A188" s="62" t="s">
        <v>284</v>
      </c>
      <c r="B188" s="108" t="s">
        <v>284</v>
      </c>
      <c r="C188" s="40" t="s">
        <v>2751</v>
      </c>
      <c r="D188" s="40" t="s">
        <v>2750</v>
      </c>
      <c r="E188" s="68">
        <v>16300</v>
      </c>
      <c r="F188" s="64" t="s">
        <v>268</v>
      </c>
      <c r="G188" s="87">
        <v>1310002</v>
      </c>
      <c r="H188" s="64" t="str">
        <f t="shared" si="7"/>
        <v>163001310002</v>
      </c>
      <c r="I188" s="64" t="str">
        <f t="shared" si="8"/>
        <v>1</v>
      </c>
      <c r="J188" s="64" t="s">
        <v>340</v>
      </c>
      <c r="K188" s="21">
        <v>874.16</v>
      </c>
      <c r="L188" t="e">
        <f>INDEX('A I D FUTURES'!$B:$B,MATCH(H188,'A I D FUTURES'!$A:$A,0))</f>
        <v>#N/A</v>
      </c>
    </row>
    <row r="189" spans="1:12" x14ac:dyDescent="0.25">
      <c r="A189" s="62" t="s">
        <v>284</v>
      </c>
      <c r="B189" s="108" t="s">
        <v>284</v>
      </c>
      <c r="C189" s="40" t="s">
        <v>2751</v>
      </c>
      <c r="D189" s="40" t="s">
        <v>2750</v>
      </c>
      <c r="E189" s="68">
        <v>16300</v>
      </c>
      <c r="F189" s="64" t="s">
        <v>268</v>
      </c>
      <c r="G189" s="87">
        <v>1310003</v>
      </c>
      <c r="H189" s="64" t="str">
        <f t="shared" si="7"/>
        <v>163001310003</v>
      </c>
      <c r="I189" s="64" t="str">
        <f t="shared" si="8"/>
        <v>1</v>
      </c>
      <c r="J189" s="64" t="s">
        <v>341</v>
      </c>
      <c r="K189" s="21">
        <v>19746.72</v>
      </c>
      <c r="L189" t="e">
        <f>INDEX('A I D FUTURES'!$B:$B,MATCH(H189,'A I D FUTURES'!$A:$A,0))</f>
        <v>#N/A</v>
      </c>
    </row>
    <row r="190" spans="1:12" x14ac:dyDescent="0.25">
      <c r="A190" s="62" t="s">
        <v>284</v>
      </c>
      <c r="B190" s="108" t="s">
        <v>284</v>
      </c>
      <c r="C190" s="40" t="s">
        <v>2751</v>
      </c>
      <c r="D190" s="40" t="s">
        <v>2750</v>
      </c>
      <c r="E190" s="68">
        <v>16300</v>
      </c>
      <c r="F190" s="64" t="s">
        <v>268</v>
      </c>
      <c r="G190" s="87">
        <v>1310004</v>
      </c>
      <c r="H190" s="64" t="str">
        <f t="shared" si="7"/>
        <v>163001310004</v>
      </c>
      <c r="I190" s="64" t="str">
        <f t="shared" si="8"/>
        <v>1</v>
      </c>
      <c r="J190" s="64" t="s">
        <v>342</v>
      </c>
      <c r="K190" s="21">
        <v>19213.04</v>
      </c>
      <c r="L190" t="e">
        <f>INDEX('A I D FUTURES'!$B:$B,MATCH(H190,'A I D FUTURES'!$A:$A,0))</f>
        <v>#N/A</v>
      </c>
    </row>
    <row r="191" spans="1:12" x14ac:dyDescent="0.25">
      <c r="A191" s="62" t="s">
        <v>284</v>
      </c>
      <c r="B191" s="108" t="s">
        <v>284</v>
      </c>
      <c r="C191" s="40" t="s">
        <v>2751</v>
      </c>
      <c r="D191" s="40" t="s">
        <v>2750</v>
      </c>
      <c r="E191" s="68">
        <v>16300</v>
      </c>
      <c r="F191" s="64" t="s">
        <v>268</v>
      </c>
      <c r="G191" s="87">
        <v>1510002</v>
      </c>
      <c r="H191" s="64" t="str">
        <f t="shared" si="7"/>
        <v>163001510002</v>
      </c>
      <c r="I191" s="64" t="str">
        <f t="shared" si="8"/>
        <v>1</v>
      </c>
      <c r="J191" s="64" t="s">
        <v>347</v>
      </c>
      <c r="K191" s="21">
        <v>7500</v>
      </c>
      <c r="L191" t="e">
        <f>INDEX('A I D FUTURES'!$B:$B,MATCH(H191,'A I D FUTURES'!$A:$A,0))</f>
        <v>#N/A</v>
      </c>
    </row>
    <row r="192" spans="1:12" x14ac:dyDescent="0.25">
      <c r="A192" s="62" t="s">
        <v>284</v>
      </c>
      <c r="B192" s="108" t="s">
        <v>284</v>
      </c>
      <c r="C192" s="40" t="s">
        <v>2751</v>
      </c>
      <c r="D192" s="40" t="s">
        <v>2750</v>
      </c>
      <c r="E192" s="68">
        <v>16300</v>
      </c>
      <c r="F192" s="64" t="s">
        <v>268</v>
      </c>
      <c r="G192" s="87">
        <v>1600001</v>
      </c>
      <c r="H192" s="64" t="str">
        <f t="shared" si="7"/>
        <v>163001600001</v>
      </c>
      <c r="I192" s="64" t="str">
        <f t="shared" si="8"/>
        <v>1</v>
      </c>
      <c r="J192" s="64" t="s">
        <v>349</v>
      </c>
      <c r="K192" s="21">
        <v>68685.31</v>
      </c>
      <c r="L192" t="e">
        <f>INDEX('A I D FUTURES'!$B:$B,MATCH(H192,'A I D FUTURES'!$A:$A,0))</f>
        <v>#N/A</v>
      </c>
    </row>
    <row r="193" spans="1:12" x14ac:dyDescent="0.25">
      <c r="A193" s="42" t="s">
        <v>150</v>
      </c>
      <c r="B193" s="40" t="s">
        <v>150</v>
      </c>
      <c r="C193" s="40" t="s">
        <v>2755</v>
      </c>
      <c r="D193" s="40" t="s">
        <v>2754</v>
      </c>
      <c r="E193" s="68">
        <v>16300</v>
      </c>
      <c r="F193" s="2" t="s">
        <v>268</v>
      </c>
      <c r="G193" s="40">
        <v>2030001</v>
      </c>
      <c r="H193" s="2" t="str">
        <f t="shared" ref="H193:H256" si="10">_xlfn.CONCAT(E193,G193)</f>
        <v>163002030001</v>
      </c>
      <c r="I193" s="2" t="str">
        <f t="shared" ref="I193:I256" si="11">MID(G193,1,1)</f>
        <v>2</v>
      </c>
      <c r="J193" s="2" t="s">
        <v>269</v>
      </c>
      <c r="K193" s="21">
        <v>2500</v>
      </c>
      <c r="L193" t="e">
        <f>INDEX('A I D FUTURES'!$B:$B,MATCH(H193,'A I D FUTURES'!$A:$A,0))</f>
        <v>#N/A</v>
      </c>
    </row>
    <row r="194" spans="1:12" x14ac:dyDescent="0.25">
      <c r="A194" s="42" t="s">
        <v>150</v>
      </c>
      <c r="B194" s="40" t="s">
        <v>150</v>
      </c>
      <c r="C194" s="40" t="s">
        <v>2755</v>
      </c>
      <c r="D194" s="40" t="s">
        <v>2754</v>
      </c>
      <c r="E194" s="68">
        <v>16300</v>
      </c>
      <c r="F194" s="2" t="s">
        <v>268</v>
      </c>
      <c r="G194" s="40">
        <v>2140001</v>
      </c>
      <c r="H194" s="2" t="str">
        <f t="shared" si="10"/>
        <v>163002140001</v>
      </c>
      <c r="I194" s="2" t="str">
        <f t="shared" si="11"/>
        <v>2</v>
      </c>
      <c r="J194" s="2" t="s">
        <v>380</v>
      </c>
      <c r="K194" s="21">
        <v>8000</v>
      </c>
      <c r="L194" t="e">
        <f>INDEX('A I D FUTURES'!$B:$B,MATCH(H194,'A I D FUTURES'!$A:$A,0))</f>
        <v>#N/A</v>
      </c>
    </row>
    <row r="195" spans="1:12" x14ac:dyDescent="0.25">
      <c r="A195" s="42" t="s">
        <v>150</v>
      </c>
      <c r="B195" s="40" t="s">
        <v>150</v>
      </c>
      <c r="C195" s="40" t="s">
        <v>2755</v>
      </c>
      <c r="D195" s="40" t="s">
        <v>2754</v>
      </c>
      <c r="E195" s="68">
        <v>16300</v>
      </c>
      <c r="F195" s="2" t="s">
        <v>268</v>
      </c>
      <c r="G195" s="40">
        <v>2210301</v>
      </c>
      <c r="H195" s="2" t="str">
        <f t="shared" si="10"/>
        <v>163002210301</v>
      </c>
      <c r="I195" s="2" t="str">
        <f t="shared" si="11"/>
        <v>2</v>
      </c>
      <c r="J195" s="2" t="s">
        <v>407</v>
      </c>
      <c r="K195" s="21">
        <v>20000</v>
      </c>
      <c r="L195">
        <f>INDEX('A I D FUTURES'!$B:$B,MATCH(H195,'A I D FUTURES'!$A:$A,0))</f>
        <v>3229.17</v>
      </c>
    </row>
    <row r="196" spans="1:12" x14ac:dyDescent="0.25">
      <c r="A196" s="42" t="s">
        <v>150</v>
      </c>
      <c r="B196" s="40" t="s">
        <v>150</v>
      </c>
      <c r="C196" s="40" t="s">
        <v>2755</v>
      </c>
      <c r="D196" s="40" t="s">
        <v>2754</v>
      </c>
      <c r="E196" s="68">
        <v>16300</v>
      </c>
      <c r="F196" s="2" t="s">
        <v>268</v>
      </c>
      <c r="G196" s="40">
        <v>2210401</v>
      </c>
      <c r="H196" s="2" t="str">
        <f t="shared" si="10"/>
        <v>163002210401</v>
      </c>
      <c r="I196" s="2" t="str">
        <f t="shared" si="11"/>
        <v>2</v>
      </c>
      <c r="J196" s="2" t="s">
        <v>409</v>
      </c>
      <c r="K196" s="21">
        <v>1500</v>
      </c>
      <c r="L196" t="e">
        <f>INDEX('A I D FUTURES'!$B:$B,MATCH(H196,'A I D FUTURES'!$A:$A,0))</f>
        <v>#N/A</v>
      </c>
    </row>
    <row r="197" spans="1:12" x14ac:dyDescent="0.25">
      <c r="A197" s="42" t="s">
        <v>150</v>
      </c>
      <c r="B197" s="40" t="s">
        <v>150</v>
      </c>
      <c r="C197" s="40" t="s">
        <v>2755</v>
      </c>
      <c r="D197" s="40" t="s">
        <v>2754</v>
      </c>
      <c r="E197" s="68">
        <v>16300</v>
      </c>
      <c r="F197" s="2" t="s">
        <v>268</v>
      </c>
      <c r="G197" s="40">
        <v>2211101</v>
      </c>
      <c r="H197" s="2" t="str">
        <f t="shared" si="10"/>
        <v>163002211101</v>
      </c>
      <c r="I197" s="2" t="str">
        <f t="shared" si="11"/>
        <v>2</v>
      </c>
      <c r="J197" s="2" t="s">
        <v>414</v>
      </c>
      <c r="K197" s="21">
        <v>300</v>
      </c>
      <c r="L197" t="e">
        <f>INDEX('A I D FUTURES'!$B:$B,MATCH(H197,'A I D FUTURES'!$A:$A,0))</f>
        <v>#N/A</v>
      </c>
    </row>
    <row r="198" spans="1:12" x14ac:dyDescent="0.25">
      <c r="A198" s="42" t="s">
        <v>150</v>
      </c>
      <c r="B198" s="40" t="s">
        <v>150</v>
      </c>
      <c r="C198" s="40" t="s">
        <v>2755</v>
      </c>
      <c r="D198" s="40" t="s">
        <v>2754</v>
      </c>
      <c r="E198" s="68">
        <v>16300</v>
      </c>
      <c r="F198" s="2" t="s">
        <v>268</v>
      </c>
      <c r="G198" s="40">
        <v>2219901</v>
      </c>
      <c r="H198" s="2" t="str">
        <f t="shared" si="10"/>
        <v>163002219901</v>
      </c>
      <c r="I198" s="2" t="str">
        <f t="shared" si="11"/>
        <v>2</v>
      </c>
      <c r="J198" s="2" t="s">
        <v>418</v>
      </c>
      <c r="K198" s="21">
        <v>12000</v>
      </c>
      <c r="L198" t="e">
        <f>INDEX('A I D FUTURES'!$B:$B,MATCH(H198,'A I D FUTURES'!$A:$A,0))</f>
        <v>#N/A</v>
      </c>
    </row>
    <row r="199" spans="1:12" x14ac:dyDescent="0.25">
      <c r="A199" s="42" t="s">
        <v>150</v>
      </c>
      <c r="B199" s="40" t="s">
        <v>150</v>
      </c>
      <c r="C199" s="40" t="s">
        <v>2755</v>
      </c>
      <c r="D199" s="40" t="s">
        <v>2754</v>
      </c>
      <c r="E199" s="68">
        <v>16300</v>
      </c>
      <c r="F199" s="2" t="s">
        <v>268</v>
      </c>
      <c r="G199" s="40">
        <v>2219905</v>
      </c>
      <c r="H199" s="2" t="str">
        <f t="shared" si="10"/>
        <v>163002219905</v>
      </c>
      <c r="I199" s="2" t="str">
        <f t="shared" si="11"/>
        <v>2</v>
      </c>
      <c r="J199" s="2" t="s">
        <v>420</v>
      </c>
      <c r="K199" s="21">
        <v>100</v>
      </c>
      <c r="L199" t="e">
        <f>INDEX('A I D FUTURES'!$B:$B,MATCH(H199,'A I D FUTURES'!$A:$A,0))</f>
        <v>#N/A</v>
      </c>
    </row>
    <row r="200" spans="1:12" x14ac:dyDescent="0.25">
      <c r="A200" s="42" t="s">
        <v>150</v>
      </c>
      <c r="B200" s="40" t="s">
        <v>150</v>
      </c>
      <c r="C200" s="40" t="s">
        <v>2755</v>
      </c>
      <c r="D200" s="40" t="s">
        <v>2754</v>
      </c>
      <c r="E200" s="68">
        <v>16300</v>
      </c>
      <c r="F200" s="2" t="s">
        <v>268</v>
      </c>
      <c r="G200" s="40">
        <v>2240001</v>
      </c>
      <c r="H200" s="2" t="str">
        <f t="shared" si="10"/>
        <v>163002240001</v>
      </c>
      <c r="I200" s="2" t="str">
        <f t="shared" si="11"/>
        <v>2</v>
      </c>
      <c r="J200" s="2" t="s">
        <v>428</v>
      </c>
      <c r="K200" s="21">
        <v>1200</v>
      </c>
      <c r="L200" t="e">
        <f>INDEX('A I D FUTURES'!$B:$B,MATCH(H200,'A I D FUTURES'!$A:$A,0))</f>
        <v>#N/A</v>
      </c>
    </row>
    <row r="201" spans="1:12" x14ac:dyDescent="0.25">
      <c r="A201" s="42" t="s">
        <v>150</v>
      </c>
      <c r="B201" s="40" t="s">
        <v>150</v>
      </c>
      <c r="C201" s="40" t="s">
        <v>2755</v>
      </c>
      <c r="D201" s="40" t="s">
        <v>2754</v>
      </c>
      <c r="E201" s="68">
        <v>16300</v>
      </c>
      <c r="F201" s="2" t="s">
        <v>268</v>
      </c>
      <c r="G201" s="40">
        <v>2302000</v>
      </c>
      <c r="H201" s="2" t="str">
        <f t="shared" si="10"/>
        <v>163002302000</v>
      </c>
      <c r="I201" s="2" t="str">
        <f t="shared" si="11"/>
        <v>2</v>
      </c>
      <c r="J201" s="2" t="s">
        <v>578</v>
      </c>
      <c r="K201" s="21">
        <v>50</v>
      </c>
      <c r="L201" t="e">
        <f>INDEX('A I D FUTURES'!$B:$B,MATCH(H201,'A I D FUTURES'!$A:$A,0))</f>
        <v>#N/A</v>
      </c>
    </row>
    <row r="202" spans="1:12" x14ac:dyDescent="0.25">
      <c r="A202" s="42" t="s">
        <v>150</v>
      </c>
      <c r="B202" s="40" t="s">
        <v>150</v>
      </c>
      <c r="C202" s="40" t="s">
        <v>2755</v>
      </c>
      <c r="D202" s="40" t="s">
        <v>2754</v>
      </c>
      <c r="E202" s="68">
        <v>16300</v>
      </c>
      <c r="F202" s="2" t="s">
        <v>268</v>
      </c>
      <c r="G202" s="40">
        <v>6230000</v>
      </c>
      <c r="H202" s="2" t="str">
        <f t="shared" si="10"/>
        <v>163006230000</v>
      </c>
      <c r="I202" s="2" t="str">
        <f t="shared" si="11"/>
        <v>6</v>
      </c>
      <c r="J202" s="2" t="s">
        <v>717</v>
      </c>
      <c r="K202" s="21">
        <v>3000</v>
      </c>
      <c r="L202" t="e">
        <f>INDEX('A I D FUTURES'!$B:$B,MATCH(H202,'A I D FUTURES'!$A:$A,0))</f>
        <v>#N/A</v>
      </c>
    </row>
    <row r="203" spans="1:12" x14ac:dyDescent="0.25">
      <c r="A203" s="62" t="s">
        <v>284</v>
      </c>
      <c r="B203" s="108" t="s">
        <v>284</v>
      </c>
      <c r="C203" s="40" t="s">
        <v>2751</v>
      </c>
      <c r="D203" s="40" t="s">
        <v>2750</v>
      </c>
      <c r="E203" s="68">
        <v>16400</v>
      </c>
      <c r="F203" s="64" t="s">
        <v>301</v>
      </c>
      <c r="G203" s="87">
        <v>1300001</v>
      </c>
      <c r="H203" s="64" t="str">
        <f t="shared" si="10"/>
        <v>164001300001</v>
      </c>
      <c r="I203" s="64" t="str">
        <f t="shared" si="11"/>
        <v>1</v>
      </c>
      <c r="J203" s="64" t="s">
        <v>299</v>
      </c>
      <c r="K203" s="21">
        <v>18554.560000000001</v>
      </c>
      <c r="L203" t="e">
        <f>INDEX('A I D FUTURES'!$B:$B,MATCH(H203,'A I D FUTURES'!$A:$A,0))</f>
        <v>#N/A</v>
      </c>
    </row>
    <row r="204" spans="1:12" x14ac:dyDescent="0.25">
      <c r="A204" s="62" t="s">
        <v>284</v>
      </c>
      <c r="B204" s="108" t="s">
        <v>284</v>
      </c>
      <c r="C204" s="40" t="s">
        <v>2751</v>
      </c>
      <c r="D204" s="40" t="s">
        <v>2750</v>
      </c>
      <c r="E204" s="68">
        <v>16400</v>
      </c>
      <c r="F204" s="64" t="s">
        <v>301</v>
      </c>
      <c r="G204" s="87">
        <v>1300002</v>
      </c>
      <c r="H204" s="64" t="str">
        <f t="shared" si="10"/>
        <v>164001300002</v>
      </c>
      <c r="I204" s="64" t="str">
        <f t="shared" si="11"/>
        <v>1</v>
      </c>
      <c r="J204" s="64" t="s">
        <v>324</v>
      </c>
      <c r="K204" s="21">
        <v>3339.88</v>
      </c>
      <c r="L204" t="e">
        <f>INDEX('A I D FUTURES'!$B:$B,MATCH(H204,'A I D FUTURES'!$A:$A,0))</f>
        <v>#N/A</v>
      </c>
    </row>
    <row r="205" spans="1:12" x14ac:dyDescent="0.25">
      <c r="A205" s="62" t="s">
        <v>284</v>
      </c>
      <c r="B205" s="108" t="s">
        <v>284</v>
      </c>
      <c r="C205" s="40" t="s">
        <v>2751</v>
      </c>
      <c r="D205" s="40" t="s">
        <v>2750</v>
      </c>
      <c r="E205" s="68">
        <v>16400</v>
      </c>
      <c r="F205" s="64" t="s">
        <v>301</v>
      </c>
      <c r="G205" s="87">
        <v>1300101</v>
      </c>
      <c r="H205" s="64" t="str">
        <f t="shared" si="10"/>
        <v>164001300101</v>
      </c>
      <c r="I205" s="64" t="str">
        <f t="shared" si="11"/>
        <v>1</v>
      </c>
      <c r="J205" s="64" t="s">
        <v>326</v>
      </c>
      <c r="K205" s="21">
        <v>200</v>
      </c>
      <c r="L205" t="e">
        <f>INDEX('A I D FUTURES'!$B:$B,MATCH(H205,'A I D FUTURES'!$A:$A,0))</f>
        <v>#N/A</v>
      </c>
    </row>
    <row r="206" spans="1:12" x14ac:dyDescent="0.25">
      <c r="A206" s="62" t="s">
        <v>284</v>
      </c>
      <c r="B206" s="108" t="s">
        <v>284</v>
      </c>
      <c r="C206" s="40" t="s">
        <v>2751</v>
      </c>
      <c r="D206" s="40" t="s">
        <v>2750</v>
      </c>
      <c r="E206" s="68">
        <v>16400</v>
      </c>
      <c r="F206" s="64" t="s">
        <v>301</v>
      </c>
      <c r="G206" s="87">
        <v>1300201</v>
      </c>
      <c r="H206" s="64" t="str">
        <f t="shared" si="10"/>
        <v>164001300201</v>
      </c>
      <c r="I206" s="64" t="str">
        <f t="shared" si="11"/>
        <v>1</v>
      </c>
      <c r="J206" s="64" t="s">
        <v>327</v>
      </c>
      <c r="K206" s="21">
        <v>10600.1</v>
      </c>
      <c r="L206" t="e">
        <f>INDEX('A I D FUTURES'!$B:$B,MATCH(H206,'A I D FUTURES'!$A:$A,0))</f>
        <v>#N/A</v>
      </c>
    </row>
    <row r="207" spans="1:12" x14ac:dyDescent="0.25">
      <c r="A207" s="62" t="s">
        <v>284</v>
      </c>
      <c r="B207" s="108" t="s">
        <v>284</v>
      </c>
      <c r="C207" s="40" t="s">
        <v>2751</v>
      </c>
      <c r="D207" s="40" t="s">
        <v>2750</v>
      </c>
      <c r="E207" s="68">
        <v>16400</v>
      </c>
      <c r="F207" s="64" t="s">
        <v>301</v>
      </c>
      <c r="G207" s="87">
        <v>1300202</v>
      </c>
      <c r="H207" s="64" t="str">
        <f t="shared" si="10"/>
        <v>164001300202</v>
      </c>
      <c r="I207" s="64" t="str">
        <f t="shared" si="11"/>
        <v>1</v>
      </c>
      <c r="J207" s="64" t="s">
        <v>328</v>
      </c>
      <c r="K207" s="21">
        <v>11975.88</v>
      </c>
      <c r="L207" t="e">
        <f>INDEX('A I D FUTURES'!$B:$B,MATCH(H207,'A I D FUTURES'!$A:$A,0))</f>
        <v>#N/A</v>
      </c>
    </row>
    <row r="208" spans="1:12" x14ac:dyDescent="0.25">
      <c r="A208" s="62" t="s">
        <v>284</v>
      </c>
      <c r="B208" s="108" t="s">
        <v>284</v>
      </c>
      <c r="C208" s="40" t="s">
        <v>2751</v>
      </c>
      <c r="D208" s="40" t="s">
        <v>2750</v>
      </c>
      <c r="E208" s="68">
        <v>16400</v>
      </c>
      <c r="F208" s="64" t="s">
        <v>301</v>
      </c>
      <c r="G208" s="87">
        <v>1500002</v>
      </c>
      <c r="H208" s="64" t="str">
        <f t="shared" si="10"/>
        <v>164001500002</v>
      </c>
      <c r="I208" s="64" t="str">
        <f t="shared" si="11"/>
        <v>1</v>
      </c>
      <c r="J208" s="64" t="s">
        <v>344</v>
      </c>
      <c r="K208" s="21">
        <v>12000</v>
      </c>
      <c r="L208" t="e">
        <f>INDEX('A I D FUTURES'!$B:$B,MATCH(H208,'A I D FUTURES'!$A:$A,0))</f>
        <v>#N/A</v>
      </c>
    </row>
    <row r="209" spans="1:13" x14ac:dyDescent="0.25">
      <c r="A209" s="62" t="s">
        <v>284</v>
      </c>
      <c r="B209" s="108" t="s">
        <v>284</v>
      </c>
      <c r="C209" s="40" t="s">
        <v>2751</v>
      </c>
      <c r="D209" s="40" t="s">
        <v>2750</v>
      </c>
      <c r="E209" s="68">
        <v>16400</v>
      </c>
      <c r="F209" s="64" t="s">
        <v>301</v>
      </c>
      <c r="G209" s="87">
        <v>1500003</v>
      </c>
      <c r="H209" s="64" t="str">
        <f t="shared" si="10"/>
        <v>164001500003</v>
      </c>
      <c r="I209" s="64" t="str">
        <f t="shared" si="11"/>
        <v>1</v>
      </c>
      <c r="J209" s="64" t="s">
        <v>345</v>
      </c>
      <c r="K209" s="21">
        <v>1500</v>
      </c>
      <c r="L209" t="e">
        <f>INDEX('A I D FUTURES'!$B:$B,MATCH(H209,'A I D FUTURES'!$A:$A,0))</f>
        <v>#N/A</v>
      </c>
      <c r="M209" s="56" t="e">
        <f>+K209-L209</f>
        <v>#N/A</v>
      </c>
    </row>
    <row r="210" spans="1:13" x14ac:dyDescent="0.25">
      <c r="A210" s="62" t="s">
        <v>284</v>
      </c>
      <c r="B210" s="108" t="s">
        <v>284</v>
      </c>
      <c r="C210" s="40" t="s">
        <v>2751</v>
      </c>
      <c r="D210" s="40" t="s">
        <v>2750</v>
      </c>
      <c r="E210" s="68">
        <v>16400</v>
      </c>
      <c r="F210" s="64" t="s">
        <v>301</v>
      </c>
      <c r="G210" s="87">
        <v>1510002</v>
      </c>
      <c r="H210" s="64" t="str">
        <f t="shared" si="10"/>
        <v>164001510002</v>
      </c>
      <c r="I210" s="64" t="str">
        <f t="shared" si="11"/>
        <v>1</v>
      </c>
      <c r="J210" s="64" t="s">
        <v>347</v>
      </c>
      <c r="K210" s="21">
        <v>300</v>
      </c>
      <c r="L210" t="e">
        <f>INDEX('A I D FUTURES'!$B:$B,MATCH(H210,'A I D FUTURES'!$A:$A,0))</f>
        <v>#N/A</v>
      </c>
    </row>
    <row r="211" spans="1:13" x14ac:dyDescent="0.25">
      <c r="A211" s="62" t="s">
        <v>284</v>
      </c>
      <c r="B211" s="108" t="s">
        <v>284</v>
      </c>
      <c r="C211" s="40" t="s">
        <v>2751</v>
      </c>
      <c r="D211" s="40" t="s">
        <v>2750</v>
      </c>
      <c r="E211" s="68">
        <v>16400</v>
      </c>
      <c r="F211" s="64" t="s">
        <v>301</v>
      </c>
      <c r="G211" s="87">
        <v>1600001</v>
      </c>
      <c r="H211" s="64" t="str">
        <f t="shared" si="10"/>
        <v>164001600001</v>
      </c>
      <c r="I211" s="64" t="str">
        <f t="shared" si="11"/>
        <v>1</v>
      </c>
      <c r="J211" s="64" t="s">
        <v>349</v>
      </c>
      <c r="K211" s="21">
        <v>14032.68</v>
      </c>
      <c r="L211" t="e">
        <f>INDEX('A I D FUTURES'!$B:$B,MATCH(H211,'A I D FUTURES'!$A:$A,0))</f>
        <v>#N/A</v>
      </c>
    </row>
    <row r="212" spans="1:13" x14ac:dyDescent="0.25">
      <c r="A212" s="42" t="s">
        <v>150</v>
      </c>
      <c r="B212" s="40" t="s">
        <v>150</v>
      </c>
      <c r="C212" s="40" t="s">
        <v>2755</v>
      </c>
      <c r="D212" s="40" t="s">
        <v>2754</v>
      </c>
      <c r="E212" s="68">
        <v>16400</v>
      </c>
      <c r="F212" s="2" t="s">
        <v>301</v>
      </c>
      <c r="G212" s="40">
        <v>2100001</v>
      </c>
      <c r="H212" s="2" t="str">
        <f t="shared" si="10"/>
        <v>164002100001</v>
      </c>
      <c r="I212" s="2" t="str">
        <f t="shared" si="11"/>
        <v>2</v>
      </c>
      <c r="J212" s="2" t="s">
        <v>359</v>
      </c>
      <c r="K212" s="21">
        <v>3500</v>
      </c>
      <c r="L212" t="e">
        <f>INDEX('A I D FUTURES'!$B:$B,MATCH(H212,'A I D FUTURES'!$A:$A,0))</f>
        <v>#N/A</v>
      </c>
    </row>
    <row r="213" spans="1:13" x14ac:dyDescent="0.25">
      <c r="A213" s="42" t="s">
        <v>150</v>
      </c>
      <c r="B213" s="40" t="s">
        <v>150</v>
      </c>
      <c r="C213" s="40" t="s">
        <v>2755</v>
      </c>
      <c r="D213" s="40" t="s">
        <v>2754</v>
      </c>
      <c r="E213" s="68">
        <v>16400</v>
      </c>
      <c r="F213" s="2" t="s">
        <v>301</v>
      </c>
      <c r="G213" s="40">
        <v>2120000</v>
      </c>
      <c r="H213" s="2" t="str">
        <f t="shared" si="10"/>
        <v>164002120000</v>
      </c>
      <c r="I213" s="2" t="str">
        <f t="shared" si="11"/>
        <v>2</v>
      </c>
      <c r="J213" s="2" t="s">
        <v>368</v>
      </c>
      <c r="K213" s="21">
        <v>250</v>
      </c>
      <c r="L213" t="e">
        <f>INDEX('A I D FUTURES'!$B:$B,MATCH(H213,'A I D FUTURES'!$A:$A,0))</f>
        <v>#N/A</v>
      </c>
    </row>
    <row r="214" spans="1:13" x14ac:dyDescent="0.25">
      <c r="A214" s="42" t="s">
        <v>150</v>
      </c>
      <c r="B214" s="40" t="s">
        <v>150</v>
      </c>
      <c r="C214" s="40" t="s">
        <v>2755</v>
      </c>
      <c r="D214" s="40" t="s">
        <v>2754</v>
      </c>
      <c r="E214" s="68">
        <v>16400</v>
      </c>
      <c r="F214" s="2" t="s">
        <v>301</v>
      </c>
      <c r="G214" s="40">
        <v>2130001</v>
      </c>
      <c r="H214" s="2" t="str">
        <f t="shared" si="10"/>
        <v>164002130001</v>
      </c>
      <c r="I214" s="2" t="str">
        <f t="shared" si="11"/>
        <v>2</v>
      </c>
      <c r="J214" s="2" t="s">
        <v>378</v>
      </c>
      <c r="K214" s="21">
        <v>750</v>
      </c>
      <c r="L214" t="e">
        <f>INDEX('A I D FUTURES'!$B:$B,MATCH(H214,'A I D FUTURES'!$A:$A,0))</f>
        <v>#N/A</v>
      </c>
      <c r="M214" s="56" t="e">
        <f>+K214-L214</f>
        <v>#N/A</v>
      </c>
    </row>
    <row r="215" spans="1:13" x14ac:dyDescent="0.25">
      <c r="A215" s="42" t="s">
        <v>214</v>
      </c>
      <c r="B215" s="40" t="s">
        <v>214</v>
      </c>
      <c r="C215" s="40" t="s">
        <v>2755</v>
      </c>
      <c r="D215" s="40" t="s">
        <v>2754</v>
      </c>
      <c r="E215" s="68">
        <v>16400</v>
      </c>
      <c r="F215" s="2" t="s">
        <v>301</v>
      </c>
      <c r="G215" s="40">
        <v>2210101</v>
      </c>
      <c r="H215" s="2" t="str">
        <f t="shared" si="10"/>
        <v>164002210101</v>
      </c>
      <c r="I215" s="2" t="str">
        <f t="shared" si="11"/>
        <v>2</v>
      </c>
      <c r="J215" s="2" t="s">
        <v>403</v>
      </c>
      <c r="K215" s="21">
        <v>350</v>
      </c>
      <c r="L215" t="e">
        <f>INDEX('A I D FUTURES'!$B:$B,MATCH(H215,'A I D FUTURES'!$A:$A,0))</f>
        <v>#N/A</v>
      </c>
    </row>
    <row r="216" spans="1:13" x14ac:dyDescent="0.25">
      <c r="A216" s="42" t="s">
        <v>150</v>
      </c>
      <c r="B216" s="40" t="s">
        <v>150</v>
      </c>
      <c r="C216" s="40" t="s">
        <v>2755</v>
      </c>
      <c r="D216" s="40" t="s">
        <v>2754</v>
      </c>
      <c r="E216" s="68">
        <v>16400</v>
      </c>
      <c r="F216" s="2" t="s">
        <v>301</v>
      </c>
      <c r="G216" s="40">
        <v>2210301</v>
      </c>
      <c r="H216" s="2" t="str">
        <f t="shared" si="10"/>
        <v>164002210301</v>
      </c>
      <c r="I216" s="2" t="str">
        <f t="shared" si="11"/>
        <v>2</v>
      </c>
      <c r="J216" s="2" t="s">
        <v>407</v>
      </c>
      <c r="K216" s="21">
        <v>500</v>
      </c>
      <c r="L216" t="e">
        <f>INDEX('A I D FUTURES'!$B:$B,MATCH(H216,'A I D FUTURES'!$A:$A,0))</f>
        <v>#N/A</v>
      </c>
    </row>
    <row r="217" spans="1:13" x14ac:dyDescent="0.25">
      <c r="A217" s="42" t="s">
        <v>150</v>
      </c>
      <c r="B217" s="40" t="s">
        <v>150</v>
      </c>
      <c r="C217" s="40" t="s">
        <v>2755</v>
      </c>
      <c r="D217" s="40" t="s">
        <v>2754</v>
      </c>
      <c r="E217" s="68">
        <v>16400</v>
      </c>
      <c r="F217" s="2" t="s">
        <v>301</v>
      </c>
      <c r="G217" s="40">
        <v>2210401</v>
      </c>
      <c r="H217" s="2" t="str">
        <f t="shared" si="10"/>
        <v>164002210401</v>
      </c>
      <c r="I217" s="2" t="str">
        <f t="shared" si="11"/>
        <v>2</v>
      </c>
      <c r="J217" s="2" t="s">
        <v>409</v>
      </c>
      <c r="K217" s="21">
        <v>350</v>
      </c>
      <c r="L217" t="e">
        <f>INDEX('A I D FUTURES'!$B:$B,MATCH(H217,'A I D FUTURES'!$A:$A,0))</f>
        <v>#N/A</v>
      </c>
    </row>
    <row r="218" spans="1:13" x14ac:dyDescent="0.25">
      <c r="A218" s="42" t="s">
        <v>150</v>
      </c>
      <c r="B218" s="40" t="s">
        <v>150</v>
      </c>
      <c r="C218" s="40" t="s">
        <v>2755</v>
      </c>
      <c r="D218" s="40" t="s">
        <v>2754</v>
      </c>
      <c r="E218" s="68">
        <v>16400</v>
      </c>
      <c r="F218" s="2" t="s">
        <v>301</v>
      </c>
      <c r="G218" s="40">
        <v>2211101</v>
      </c>
      <c r="H218" s="2" t="str">
        <f t="shared" si="10"/>
        <v>164002211101</v>
      </c>
      <c r="I218" s="2" t="str">
        <f t="shared" si="11"/>
        <v>2</v>
      </c>
      <c r="J218" s="2" t="s">
        <v>414</v>
      </c>
      <c r="K218" s="21">
        <v>300</v>
      </c>
      <c r="L218" t="e">
        <f>INDEX('A I D FUTURES'!$B:$B,MATCH(H218,'A I D FUTURES'!$A:$A,0))</f>
        <v>#N/A</v>
      </c>
    </row>
    <row r="219" spans="1:13" x14ac:dyDescent="0.25">
      <c r="A219" s="42" t="s">
        <v>150</v>
      </c>
      <c r="B219" s="40" t="s">
        <v>150</v>
      </c>
      <c r="C219" s="40" t="s">
        <v>2755</v>
      </c>
      <c r="D219" s="40" t="s">
        <v>2754</v>
      </c>
      <c r="E219" s="68">
        <v>16400</v>
      </c>
      <c r="F219" s="2" t="s">
        <v>301</v>
      </c>
      <c r="G219" s="40">
        <v>2219901</v>
      </c>
      <c r="H219" s="2" t="str">
        <f t="shared" si="10"/>
        <v>164002219901</v>
      </c>
      <c r="I219" s="2" t="str">
        <f t="shared" si="11"/>
        <v>2</v>
      </c>
      <c r="J219" s="2" t="s">
        <v>418</v>
      </c>
      <c r="K219" s="21">
        <v>1000</v>
      </c>
      <c r="L219" t="e">
        <f>INDEX('A I D FUTURES'!$B:$B,MATCH(H219,'A I D FUTURES'!$A:$A,0))</f>
        <v>#N/A</v>
      </c>
    </row>
    <row r="220" spans="1:13" x14ac:dyDescent="0.25">
      <c r="A220" s="42" t="s">
        <v>150</v>
      </c>
      <c r="B220" s="40" t="s">
        <v>150</v>
      </c>
      <c r="C220" s="40" t="s">
        <v>2755</v>
      </c>
      <c r="D220" s="40" t="s">
        <v>2754</v>
      </c>
      <c r="E220" s="68">
        <v>16400</v>
      </c>
      <c r="F220" s="2" t="s">
        <v>301</v>
      </c>
      <c r="G220" s="40">
        <v>2302000</v>
      </c>
      <c r="H220" s="2" t="str">
        <f t="shared" si="10"/>
        <v>164002302000</v>
      </c>
      <c r="I220" s="2" t="str">
        <f t="shared" si="11"/>
        <v>2</v>
      </c>
      <c r="J220" s="2" t="s">
        <v>578</v>
      </c>
      <c r="K220" s="21">
        <v>50</v>
      </c>
      <c r="L220" t="e">
        <f>INDEX('A I D FUTURES'!$B:$B,MATCH(H220,'A I D FUTURES'!$A:$A,0))</f>
        <v>#N/A</v>
      </c>
    </row>
    <row r="221" spans="1:13" x14ac:dyDescent="0.25">
      <c r="A221" s="62" t="s">
        <v>284</v>
      </c>
      <c r="B221" s="108" t="s">
        <v>284</v>
      </c>
      <c r="C221" s="40" t="s">
        <v>2751</v>
      </c>
      <c r="D221" s="40" t="s">
        <v>2750</v>
      </c>
      <c r="E221" s="68">
        <v>16500</v>
      </c>
      <c r="F221" s="64" t="s">
        <v>302</v>
      </c>
      <c r="G221" s="87">
        <v>1300001</v>
      </c>
      <c r="H221" s="64" t="str">
        <f t="shared" si="10"/>
        <v>165001300001</v>
      </c>
      <c r="I221" s="64" t="str">
        <f t="shared" si="11"/>
        <v>1</v>
      </c>
      <c r="J221" s="64" t="s">
        <v>299</v>
      </c>
      <c r="K221" s="21">
        <v>34268.370000000003</v>
      </c>
      <c r="L221" t="e">
        <f>INDEX('A I D FUTURES'!$B:$B,MATCH(H221,'A I D FUTURES'!$A:$A,0))</f>
        <v>#N/A</v>
      </c>
    </row>
    <row r="222" spans="1:13" x14ac:dyDescent="0.25">
      <c r="A222" s="62" t="s">
        <v>284</v>
      </c>
      <c r="B222" s="108" t="s">
        <v>284</v>
      </c>
      <c r="C222" s="40" t="s">
        <v>2751</v>
      </c>
      <c r="D222" s="40" t="s">
        <v>2750</v>
      </c>
      <c r="E222" s="68">
        <v>16500</v>
      </c>
      <c r="F222" s="64" t="s">
        <v>302</v>
      </c>
      <c r="G222" s="87">
        <v>1300002</v>
      </c>
      <c r="H222" s="64" t="str">
        <f t="shared" si="10"/>
        <v>165001300002</v>
      </c>
      <c r="I222" s="64" t="str">
        <f t="shared" si="11"/>
        <v>1</v>
      </c>
      <c r="J222" s="64" t="s">
        <v>324</v>
      </c>
      <c r="K222" s="21">
        <v>4599.3</v>
      </c>
      <c r="L222" t="e">
        <f>INDEX('A I D FUTURES'!$B:$B,MATCH(H222,'A I D FUTURES'!$A:$A,0))</f>
        <v>#N/A</v>
      </c>
    </row>
    <row r="223" spans="1:13" x14ac:dyDescent="0.25">
      <c r="A223" s="62" t="s">
        <v>284</v>
      </c>
      <c r="B223" s="108" t="s">
        <v>284</v>
      </c>
      <c r="C223" s="40" t="s">
        <v>2751</v>
      </c>
      <c r="D223" s="40" t="s">
        <v>2750</v>
      </c>
      <c r="E223" s="68">
        <v>16500</v>
      </c>
      <c r="F223" s="64" t="s">
        <v>302</v>
      </c>
      <c r="G223" s="87">
        <v>1300101</v>
      </c>
      <c r="H223" s="64" t="str">
        <f t="shared" si="10"/>
        <v>165001300101</v>
      </c>
      <c r="I223" s="64" t="str">
        <f t="shared" si="11"/>
        <v>1</v>
      </c>
      <c r="J223" s="64" t="s">
        <v>326</v>
      </c>
      <c r="K223" s="21">
        <v>1800</v>
      </c>
      <c r="L223" t="e">
        <f>INDEX('A I D FUTURES'!$B:$B,MATCH(H223,'A I D FUTURES'!$A:$A,0))</f>
        <v>#N/A</v>
      </c>
    </row>
    <row r="224" spans="1:13" x14ac:dyDescent="0.25">
      <c r="A224" s="62" t="s">
        <v>284</v>
      </c>
      <c r="B224" s="108" t="s">
        <v>284</v>
      </c>
      <c r="C224" s="40" t="s">
        <v>2751</v>
      </c>
      <c r="D224" s="40" t="s">
        <v>2750</v>
      </c>
      <c r="E224" s="68">
        <v>16500</v>
      </c>
      <c r="F224" s="64" t="s">
        <v>302</v>
      </c>
      <c r="G224" s="87">
        <v>1300201</v>
      </c>
      <c r="H224" s="64" t="str">
        <f t="shared" si="10"/>
        <v>165001300201</v>
      </c>
      <c r="I224" s="64" t="str">
        <f t="shared" si="11"/>
        <v>1</v>
      </c>
      <c r="J224" s="64" t="s">
        <v>327</v>
      </c>
      <c r="K224" s="21">
        <v>16990.259999999998</v>
      </c>
      <c r="L224" t="e">
        <f>INDEX('A I D FUTURES'!$B:$B,MATCH(H224,'A I D FUTURES'!$A:$A,0))</f>
        <v>#N/A</v>
      </c>
    </row>
    <row r="225" spans="1:12" x14ac:dyDescent="0.25">
      <c r="A225" s="62" t="s">
        <v>284</v>
      </c>
      <c r="B225" s="108" t="s">
        <v>284</v>
      </c>
      <c r="C225" s="40" t="s">
        <v>2751</v>
      </c>
      <c r="D225" s="40" t="s">
        <v>2750</v>
      </c>
      <c r="E225" s="68">
        <v>16500</v>
      </c>
      <c r="F225" s="64" t="s">
        <v>302</v>
      </c>
      <c r="G225" s="87">
        <v>1300202</v>
      </c>
      <c r="H225" s="64" t="str">
        <f t="shared" si="10"/>
        <v>165001300202</v>
      </c>
      <c r="I225" s="64" t="str">
        <f t="shared" si="11"/>
        <v>1</v>
      </c>
      <c r="J225" s="64" t="s">
        <v>328</v>
      </c>
      <c r="K225" s="21">
        <v>19116.72</v>
      </c>
      <c r="L225" t="e">
        <f>INDEX('A I D FUTURES'!$B:$B,MATCH(H225,'A I D FUTURES'!$A:$A,0))</f>
        <v>#N/A</v>
      </c>
    </row>
    <row r="226" spans="1:12" x14ac:dyDescent="0.25">
      <c r="A226" s="62" t="s">
        <v>284</v>
      </c>
      <c r="B226" s="108" t="s">
        <v>284</v>
      </c>
      <c r="C226" s="40" t="s">
        <v>2751</v>
      </c>
      <c r="D226" s="40" t="s">
        <v>2750</v>
      </c>
      <c r="E226" s="68">
        <v>16500</v>
      </c>
      <c r="F226" s="64" t="s">
        <v>302</v>
      </c>
      <c r="G226" s="87">
        <v>1510002</v>
      </c>
      <c r="H226" s="64" t="str">
        <f t="shared" si="10"/>
        <v>165001510002</v>
      </c>
      <c r="I226" s="64" t="str">
        <f t="shared" si="11"/>
        <v>1</v>
      </c>
      <c r="J226" s="64" t="s">
        <v>347</v>
      </c>
      <c r="K226" s="21">
        <v>500</v>
      </c>
      <c r="L226" t="e">
        <f>INDEX('A I D FUTURES'!$B:$B,MATCH(H226,'A I D FUTURES'!$A:$A,0))</f>
        <v>#N/A</v>
      </c>
    </row>
    <row r="227" spans="1:12" x14ac:dyDescent="0.25">
      <c r="A227" s="62" t="s">
        <v>284</v>
      </c>
      <c r="B227" s="108" t="s">
        <v>284</v>
      </c>
      <c r="C227" s="40" t="s">
        <v>2751</v>
      </c>
      <c r="D227" s="40" t="s">
        <v>2750</v>
      </c>
      <c r="E227" s="68">
        <v>16500</v>
      </c>
      <c r="F227" s="64" t="s">
        <v>302</v>
      </c>
      <c r="G227" s="87">
        <v>1600001</v>
      </c>
      <c r="H227" s="64" t="str">
        <f t="shared" si="10"/>
        <v>165001600001</v>
      </c>
      <c r="I227" s="64" t="str">
        <f t="shared" si="11"/>
        <v>1</v>
      </c>
      <c r="J227" s="64" t="s">
        <v>349</v>
      </c>
      <c r="K227" s="21">
        <v>23658.48</v>
      </c>
      <c r="L227" t="e">
        <f>INDEX('A I D FUTURES'!$B:$B,MATCH(H227,'A I D FUTURES'!$A:$A,0))</f>
        <v>#N/A</v>
      </c>
    </row>
    <row r="228" spans="1:12" x14ac:dyDescent="0.25">
      <c r="A228" s="42" t="s">
        <v>150</v>
      </c>
      <c r="B228" s="40" t="s">
        <v>150</v>
      </c>
      <c r="C228" s="40" t="s">
        <v>2755</v>
      </c>
      <c r="D228" s="40" t="s">
        <v>2754</v>
      </c>
      <c r="E228" s="68">
        <v>16500</v>
      </c>
      <c r="F228" s="2" t="s">
        <v>302</v>
      </c>
      <c r="G228" s="40">
        <v>2090001</v>
      </c>
      <c r="H228" s="2" t="str">
        <f t="shared" si="10"/>
        <v>165002090001</v>
      </c>
      <c r="I228" s="2" t="str">
        <f t="shared" si="11"/>
        <v>2</v>
      </c>
      <c r="J228" s="2" t="s">
        <v>356</v>
      </c>
      <c r="K228" s="21">
        <v>5000</v>
      </c>
      <c r="L228" t="e">
        <f>INDEX('A I D FUTURES'!$B:$B,MATCH(H228,'A I D FUTURES'!$A:$A,0))</f>
        <v>#N/A</v>
      </c>
    </row>
    <row r="229" spans="1:12" x14ac:dyDescent="0.25">
      <c r="A229" s="42" t="s">
        <v>150</v>
      </c>
      <c r="B229" s="40" t="s">
        <v>150</v>
      </c>
      <c r="C229" s="40" t="s">
        <v>2755</v>
      </c>
      <c r="D229" s="40" t="s">
        <v>2754</v>
      </c>
      <c r="E229" s="68">
        <v>16500</v>
      </c>
      <c r="F229" s="2" t="s">
        <v>302</v>
      </c>
      <c r="G229" s="40">
        <v>2130001</v>
      </c>
      <c r="H229" s="2" t="str">
        <f t="shared" si="10"/>
        <v>165002130001</v>
      </c>
      <c r="I229" s="2" t="str">
        <f t="shared" si="11"/>
        <v>2</v>
      </c>
      <c r="J229" s="2" t="s">
        <v>378</v>
      </c>
      <c r="K229" s="21">
        <v>750</v>
      </c>
      <c r="L229" t="e">
        <f>INDEX('A I D FUTURES'!$B:$B,MATCH(H229,'A I D FUTURES'!$A:$A,0))</f>
        <v>#N/A</v>
      </c>
    </row>
    <row r="230" spans="1:12" x14ac:dyDescent="0.25">
      <c r="A230" s="42" t="s">
        <v>150</v>
      </c>
      <c r="B230" s="40" t="s">
        <v>150</v>
      </c>
      <c r="C230" s="40" t="s">
        <v>2755</v>
      </c>
      <c r="D230" s="40" t="s">
        <v>2754</v>
      </c>
      <c r="E230" s="68">
        <v>16500</v>
      </c>
      <c r="F230" s="2" t="s">
        <v>302</v>
      </c>
      <c r="G230" s="40">
        <v>2140001</v>
      </c>
      <c r="H230" s="2" t="str">
        <f t="shared" si="10"/>
        <v>165002140001</v>
      </c>
      <c r="I230" s="2" t="str">
        <f t="shared" si="11"/>
        <v>2</v>
      </c>
      <c r="J230" s="2" t="s">
        <v>380</v>
      </c>
      <c r="K230" s="21">
        <v>2000</v>
      </c>
      <c r="L230" t="e">
        <f>INDEX('A I D FUTURES'!$B:$B,MATCH(H230,'A I D FUTURES'!$A:$A,0))</f>
        <v>#N/A</v>
      </c>
    </row>
    <row r="231" spans="1:12" x14ac:dyDescent="0.25">
      <c r="A231" s="42" t="s">
        <v>278</v>
      </c>
      <c r="B231" s="40" t="s">
        <v>278</v>
      </c>
      <c r="C231" s="40" t="s">
        <v>2751</v>
      </c>
      <c r="D231" s="40" t="s">
        <v>2750</v>
      </c>
      <c r="E231" s="68">
        <v>16500</v>
      </c>
      <c r="F231" s="2" t="s">
        <v>302</v>
      </c>
      <c r="G231" s="40">
        <v>2160001</v>
      </c>
      <c r="H231" s="2" t="str">
        <f t="shared" si="10"/>
        <v>165002160001</v>
      </c>
      <c r="I231" s="2" t="str">
        <f t="shared" si="11"/>
        <v>2</v>
      </c>
      <c r="J231" s="2" t="s">
        <v>383</v>
      </c>
      <c r="K231" s="21">
        <v>50</v>
      </c>
      <c r="L231" t="e">
        <f>INDEX('A I D FUTURES'!$B:$B,MATCH(H231,'A I D FUTURES'!$A:$A,0))</f>
        <v>#N/A</v>
      </c>
    </row>
    <row r="232" spans="1:12" x14ac:dyDescent="0.25">
      <c r="A232" s="42" t="s">
        <v>214</v>
      </c>
      <c r="B232" s="40" t="s">
        <v>214</v>
      </c>
      <c r="C232" s="40" t="s">
        <v>2755</v>
      </c>
      <c r="D232" s="40" t="s">
        <v>2754</v>
      </c>
      <c r="E232" s="68">
        <v>16500</v>
      </c>
      <c r="F232" s="2" t="s">
        <v>302</v>
      </c>
      <c r="G232" s="40">
        <v>2210001</v>
      </c>
      <c r="H232" s="2" t="str">
        <f t="shared" si="10"/>
        <v>165002210001</v>
      </c>
      <c r="I232" s="2" t="str">
        <f t="shared" si="11"/>
        <v>2</v>
      </c>
      <c r="J232" s="2" t="s">
        <v>397</v>
      </c>
      <c r="K232" s="21">
        <v>425000</v>
      </c>
      <c r="L232">
        <f>INDEX('A I D FUTURES'!$B:$B,MATCH(H232,'A I D FUTURES'!$A:$A,0))</f>
        <v>217800</v>
      </c>
    </row>
    <row r="233" spans="1:12" x14ac:dyDescent="0.25">
      <c r="A233" s="42" t="s">
        <v>150</v>
      </c>
      <c r="B233" s="40" t="s">
        <v>150</v>
      </c>
      <c r="C233" s="40" t="s">
        <v>2755</v>
      </c>
      <c r="D233" s="40" t="s">
        <v>2754</v>
      </c>
      <c r="E233" s="68">
        <v>16500</v>
      </c>
      <c r="F233" s="2" t="s">
        <v>302</v>
      </c>
      <c r="G233" s="40">
        <v>2210301</v>
      </c>
      <c r="H233" s="2" t="str">
        <f t="shared" si="10"/>
        <v>165002210301</v>
      </c>
      <c r="I233" s="2" t="str">
        <f t="shared" si="11"/>
        <v>2</v>
      </c>
      <c r="J233" s="2" t="s">
        <v>407</v>
      </c>
      <c r="K233" s="21">
        <v>1500</v>
      </c>
      <c r="L233" t="e">
        <f>INDEX('A I D FUTURES'!$B:$B,MATCH(H233,'A I D FUTURES'!$A:$A,0))</f>
        <v>#N/A</v>
      </c>
    </row>
    <row r="234" spans="1:12" x14ac:dyDescent="0.25">
      <c r="A234" s="42" t="s">
        <v>150</v>
      </c>
      <c r="B234" s="40" t="s">
        <v>150</v>
      </c>
      <c r="C234" s="40" t="s">
        <v>2755</v>
      </c>
      <c r="D234" s="40" t="s">
        <v>2754</v>
      </c>
      <c r="E234" s="68">
        <v>16500</v>
      </c>
      <c r="F234" s="2" t="s">
        <v>302</v>
      </c>
      <c r="G234" s="40">
        <v>2210401</v>
      </c>
      <c r="H234" s="2" t="str">
        <f t="shared" si="10"/>
        <v>165002210401</v>
      </c>
      <c r="I234" s="2" t="str">
        <f t="shared" si="11"/>
        <v>2</v>
      </c>
      <c r="J234" s="2" t="s">
        <v>409</v>
      </c>
      <c r="K234" s="21">
        <v>1000</v>
      </c>
      <c r="L234" t="e">
        <f>INDEX('A I D FUTURES'!$B:$B,MATCH(H234,'A I D FUTURES'!$A:$A,0))</f>
        <v>#N/A</v>
      </c>
    </row>
    <row r="235" spans="1:12" x14ac:dyDescent="0.25">
      <c r="A235" s="42" t="s">
        <v>150</v>
      </c>
      <c r="B235" s="40" t="s">
        <v>150</v>
      </c>
      <c r="C235" s="40" t="s">
        <v>2755</v>
      </c>
      <c r="D235" s="40" t="s">
        <v>2754</v>
      </c>
      <c r="E235" s="68">
        <v>16500</v>
      </c>
      <c r="F235" s="2" t="s">
        <v>302</v>
      </c>
      <c r="G235" s="40">
        <v>2211101</v>
      </c>
      <c r="H235" s="2" t="str">
        <f t="shared" si="10"/>
        <v>165002211101</v>
      </c>
      <c r="I235" s="2" t="str">
        <f t="shared" si="11"/>
        <v>2</v>
      </c>
      <c r="J235" s="2" t="s">
        <v>414</v>
      </c>
      <c r="K235" s="21">
        <v>300</v>
      </c>
      <c r="L235" t="e">
        <f>INDEX('A I D FUTURES'!$B:$B,MATCH(H235,'A I D FUTURES'!$A:$A,0))</f>
        <v>#N/A</v>
      </c>
    </row>
    <row r="236" spans="1:12" x14ac:dyDescent="0.25">
      <c r="A236" s="42" t="s">
        <v>150</v>
      </c>
      <c r="B236" s="40" t="s">
        <v>150</v>
      </c>
      <c r="C236" s="40" t="s">
        <v>2755</v>
      </c>
      <c r="D236" s="40" t="s">
        <v>2754</v>
      </c>
      <c r="E236" s="68">
        <v>16500</v>
      </c>
      <c r="F236" s="2" t="s">
        <v>302</v>
      </c>
      <c r="G236" s="40">
        <v>2219901</v>
      </c>
      <c r="H236" s="2" t="str">
        <f t="shared" si="10"/>
        <v>165002219901</v>
      </c>
      <c r="I236" s="2" t="str">
        <f t="shared" si="11"/>
        <v>2</v>
      </c>
      <c r="J236" s="2" t="s">
        <v>418</v>
      </c>
      <c r="K236" s="21">
        <v>30000</v>
      </c>
      <c r="L236" t="e">
        <f>INDEX('A I D FUTURES'!$B:$B,MATCH(H236,'A I D FUTURES'!$A:$A,0))</f>
        <v>#N/A</v>
      </c>
    </row>
    <row r="237" spans="1:12" x14ac:dyDescent="0.25">
      <c r="A237" s="42" t="s">
        <v>278</v>
      </c>
      <c r="B237" s="40" t="s">
        <v>278</v>
      </c>
      <c r="C237" s="40" t="s">
        <v>2751</v>
      </c>
      <c r="D237" s="40" t="s">
        <v>2750</v>
      </c>
      <c r="E237" s="68">
        <v>16500</v>
      </c>
      <c r="F237" s="2" t="s">
        <v>302</v>
      </c>
      <c r="G237" s="40">
        <v>2220001</v>
      </c>
      <c r="H237" s="2" t="str">
        <f t="shared" si="10"/>
        <v>165002220001</v>
      </c>
      <c r="I237" s="2" t="str">
        <f t="shared" si="11"/>
        <v>2</v>
      </c>
      <c r="J237" s="2" t="s">
        <v>421</v>
      </c>
      <c r="K237" s="21">
        <v>150</v>
      </c>
      <c r="L237">
        <f>INDEX('A I D FUTURES'!$B:$B,MATCH(H237,'A I D FUTURES'!$A:$A,0))</f>
        <v>150</v>
      </c>
    </row>
    <row r="238" spans="1:12" x14ac:dyDescent="0.25">
      <c r="A238" s="42" t="s">
        <v>150</v>
      </c>
      <c r="B238" s="40" t="s">
        <v>150</v>
      </c>
      <c r="C238" s="40" t="s">
        <v>2755</v>
      </c>
      <c r="D238" s="40" t="s">
        <v>2754</v>
      </c>
      <c r="E238" s="68">
        <v>16500</v>
      </c>
      <c r="F238" s="2" t="s">
        <v>302</v>
      </c>
      <c r="G238" s="40">
        <v>2240001</v>
      </c>
      <c r="H238" s="2" t="str">
        <f t="shared" si="10"/>
        <v>165002240001</v>
      </c>
      <c r="I238" s="2" t="str">
        <f t="shared" si="11"/>
        <v>2</v>
      </c>
      <c r="J238" s="2" t="s">
        <v>428</v>
      </c>
      <c r="K238" s="21">
        <v>850</v>
      </c>
      <c r="L238" t="e">
        <f>INDEX('A I D FUTURES'!$B:$B,MATCH(H238,'A I D FUTURES'!$A:$A,0))</f>
        <v>#N/A</v>
      </c>
    </row>
    <row r="239" spans="1:12" x14ac:dyDescent="0.25">
      <c r="A239" s="42" t="s">
        <v>150</v>
      </c>
      <c r="B239" s="40" t="s">
        <v>150</v>
      </c>
      <c r="C239" s="40" t="s">
        <v>2755</v>
      </c>
      <c r="D239" s="40" t="s">
        <v>2754</v>
      </c>
      <c r="E239" s="68">
        <v>16500</v>
      </c>
      <c r="F239" s="2" t="s">
        <v>302</v>
      </c>
      <c r="G239" s="40">
        <v>2269900</v>
      </c>
      <c r="H239" s="2" t="str">
        <f t="shared" si="10"/>
        <v>165002269900</v>
      </c>
      <c r="I239" s="2" t="str">
        <f t="shared" si="11"/>
        <v>2</v>
      </c>
      <c r="J239" s="2" t="s">
        <v>469</v>
      </c>
      <c r="K239" s="21">
        <v>250</v>
      </c>
      <c r="L239" t="e">
        <f>INDEX('A I D FUTURES'!$B:$B,MATCH(H239,'A I D FUTURES'!$A:$A,0))</f>
        <v>#N/A</v>
      </c>
    </row>
    <row r="240" spans="1:12" x14ac:dyDescent="0.25">
      <c r="A240" s="42" t="s">
        <v>150</v>
      </c>
      <c r="B240" s="40" t="s">
        <v>150</v>
      </c>
      <c r="C240" s="40" t="s">
        <v>2755</v>
      </c>
      <c r="D240" s="40" t="s">
        <v>2754</v>
      </c>
      <c r="E240" s="68">
        <v>16500</v>
      </c>
      <c r="F240" s="2" t="s">
        <v>302</v>
      </c>
      <c r="G240" s="40">
        <v>2270200</v>
      </c>
      <c r="H240" s="2" t="str">
        <f t="shared" si="10"/>
        <v>165002270200</v>
      </c>
      <c r="I240" s="2" t="str">
        <f t="shared" si="11"/>
        <v>2</v>
      </c>
      <c r="J240" s="2" t="s">
        <v>517</v>
      </c>
      <c r="K240" s="21">
        <v>500</v>
      </c>
      <c r="L240" t="e">
        <f>INDEX('A I D FUTURES'!$B:$B,MATCH(H240,'A I D FUTURES'!$A:$A,0))</f>
        <v>#N/A</v>
      </c>
    </row>
    <row r="241" spans="1:13" x14ac:dyDescent="0.25">
      <c r="A241" s="42" t="s">
        <v>150</v>
      </c>
      <c r="B241" s="40" t="s">
        <v>150</v>
      </c>
      <c r="C241" s="40" t="s">
        <v>2755</v>
      </c>
      <c r="D241" s="40" t="s">
        <v>2754</v>
      </c>
      <c r="E241" s="68">
        <v>16500</v>
      </c>
      <c r="F241" s="2" t="s">
        <v>302</v>
      </c>
      <c r="G241" s="40">
        <v>2279900</v>
      </c>
      <c r="H241" s="2" t="str">
        <f t="shared" si="10"/>
        <v>165002279900</v>
      </c>
      <c r="I241" s="2" t="str">
        <f t="shared" si="11"/>
        <v>2</v>
      </c>
      <c r="J241" s="2" t="s">
        <v>527</v>
      </c>
      <c r="K241" s="21">
        <v>2000</v>
      </c>
      <c r="L241" t="e">
        <f>INDEX('A I D FUTURES'!$B:$B,MATCH(H241,'A I D FUTURES'!$A:$A,0))</f>
        <v>#N/A</v>
      </c>
    </row>
    <row r="242" spans="1:13" x14ac:dyDescent="0.25">
      <c r="A242" s="42" t="s">
        <v>284</v>
      </c>
      <c r="B242" s="40" t="s">
        <v>150</v>
      </c>
      <c r="C242" s="40" t="s">
        <v>2755</v>
      </c>
      <c r="D242" s="40" t="s">
        <v>2754</v>
      </c>
      <c r="E242" s="68">
        <v>16500</v>
      </c>
      <c r="F242" s="2" t="s">
        <v>302</v>
      </c>
      <c r="G242" s="40">
        <v>2302000</v>
      </c>
      <c r="H242" s="2" t="str">
        <f t="shared" si="10"/>
        <v>165002302000</v>
      </c>
      <c r="I242" s="2" t="str">
        <f t="shared" si="11"/>
        <v>2</v>
      </c>
      <c r="J242" s="2" t="s">
        <v>578</v>
      </c>
      <c r="K242" s="21">
        <v>50</v>
      </c>
      <c r="L242" t="e">
        <f>INDEX('A I D FUTURES'!$B:$B,MATCH(H242,'A I D FUTURES'!$A:$A,0))</f>
        <v>#N/A</v>
      </c>
      <c r="M242" s="56" t="e">
        <f>+K242-L242</f>
        <v>#N/A</v>
      </c>
    </row>
    <row r="243" spans="1:13" x14ac:dyDescent="0.25">
      <c r="A243" s="42" t="s">
        <v>150</v>
      </c>
      <c r="B243" s="40" t="s">
        <v>150</v>
      </c>
      <c r="C243" s="40" t="s">
        <v>2755</v>
      </c>
      <c r="D243" s="40" t="s">
        <v>2754</v>
      </c>
      <c r="E243" s="68">
        <v>16500</v>
      </c>
      <c r="F243" s="2" t="s">
        <v>302</v>
      </c>
      <c r="G243" s="40">
        <v>6190053</v>
      </c>
      <c r="H243" s="2" t="str">
        <f t="shared" si="10"/>
        <v>165006190053</v>
      </c>
      <c r="I243" s="2" t="str">
        <f t="shared" si="11"/>
        <v>6</v>
      </c>
      <c r="J243" s="2" t="s">
        <v>713</v>
      </c>
      <c r="K243" s="21">
        <v>80000</v>
      </c>
      <c r="L243" t="e">
        <f>INDEX('A I D FUTURES'!$B:$B,MATCH(H243,'A I D FUTURES'!$A:$A,0))</f>
        <v>#N/A</v>
      </c>
    </row>
    <row r="244" spans="1:13" x14ac:dyDescent="0.25">
      <c r="A244" s="55" t="s">
        <v>78</v>
      </c>
      <c r="B244" s="40" t="s">
        <v>78</v>
      </c>
      <c r="C244" s="40">
        <v>10</v>
      </c>
      <c r="D244" s="40" t="s">
        <v>2756</v>
      </c>
      <c r="E244" s="68">
        <v>16500</v>
      </c>
      <c r="F244" s="2" t="s">
        <v>302</v>
      </c>
      <c r="G244" s="40">
        <v>6190057</v>
      </c>
      <c r="H244" s="2" t="str">
        <f t="shared" si="10"/>
        <v>165006190057</v>
      </c>
      <c r="I244" s="2" t="str">
        <f t="shared" si="11"/>
        <v>6</v>
      </c>
      <c r="J244" s="2" t="s">
        <v>705</v>
      </c>
      <c r="K244" s="21">
        <v>56000</v>
      </c>
      <c r="L244" t="e">
        <f>INDEX('A I D FUTURES'!$B:$B,MATCH(H244,'A I D FUTURES'!$A:$A,0))</f>
        <v>#N/A</v>
      </c>
    </row>
    <row r="245" spans="1:13" x14ac:dyDescent="0.25">
      <c r="A245" s="62" t="s">
        <v>284</v>
      </c>
      <c r="B245" s="108" t="s">
        <v>284</v>
      </c>
      <c r="C245" s="40" t="s">
        <v>2751</v>
      </c>
      <c r="D245" s="40" t="s">
        <v>2750</v>
      </c>
      <c r="E245" s="68">
        <v>17100</v>
      </c>
      <c r="F245" s="64" t="s">
        <v>270</v>
      </c>
      <c r="G245" s="87">
        <v>1300001</v>
      </c>
      <c r="H245" s="64" t="str">
        <f t="shared" si="10"/>
        <v>171001300001</v>
      </c>
      <c r="I245" s="64" t="str">
        <f t="shared" si="11"/>
        <v>1</v>
      </c>
      <c r="J245" s="64" t="s">
        <v>299</v>
      </c>
      <c r="K245" s="21">
        <v>50272.99</v>
      </c>
      <c r="L245" t="e">
        <f>INDEX('A I D FUTURES'!$B:$B,MATCH(H245,'A I D FUTURES'!$A:$A,0))</f>
        <v>#N/A</v>
      </c>
    </row>
    <row r="246" spans="1:13" x14ac:dyDescent="0.25">
      <c r="A246" s="62" t="s">
        <v>284</v>
      </c>
      <c r="B246" s="108" t="s">
        <v>284</v>
      </c>
      <c r="C246" s="40" t="s">
        <v>2751</v>
      </c>
      <c r="D246" s="40" t="s">
        <v>2750</v>
      </c>
      <c r="E246" s="68">
        <v>17100</v>
      </c>
      <c r="F246" s="64" t="s">
        <v>270</v>
      </c>
      <c r="G246" s="87">
        <v>1300002</v>
      </c>
      <c r="H246" s="64" t="str">
        <f t="shared" si="10"/>
        <v>171001300002</v>
      </c>
      <c r="I246" s="64" t="str">
        <f t="shared" si="11"/>
        <v>1</v>
      </c>
      <c r="J246" s="64" t="s">
        <v>324</v>
      </c>
      <c r="K246" s="21">
        <v>11196.4</v>
      </c>
      <c r="L246" t="e">
        <f>INDEX('A I D FUTURES'!$B:$B,MATCH(H246,'A I D FUTURES'!$A:$A,0))</f>
        <v>#N/A</v>
      </c>
    </row>
    <row r="247" spans="1:13" x14ac:dyDescent="0.25">
      <c r="A247" s="62" t="s">
        <v>284</v>
      </c>
      <c r="B247" s="108" t="s">
        <v>284</v>
      </c>
      <c r="C247" s="40" t="s">
        <v>2751</v>
      </c>
      <c r="D247" s="40" t="s">
        <v>2750</v>
      </c>
      <c r="E247" s="68">
        <v>17100</v>
      </c>
      <c r="F247" s="64" t="s">
        <v>270</v>
      </c>
      <c r="G247" s="87">
        <v>1300101</v>
      </c>
      <c r="H247" s="64" t="str">
        <f t="shared" si="10"/>
        <v>171001300101</v>
      </c>
      <c r="I247" s="64" t="str">
        <f t="shared" si="11"/>
        <v>1</v>
      </c>
      <c r="J247" s="64" t="s">
        <v>326</v>
      </c>
      <c r="K247" s="21">
        <v>2000</v>
      </c>
      <c r="L247" t="e">
        <f>INDEX('A I D FUTURES'!$B:$B,MATCH(H247,'A I D FUTURES'!$A:$A,0))</f>
        <v>#N/A</v>
      </c>
    </row>
    <row r="248" spans="1:13" x14ac:dyDescent="0.25">
      <c r="A248" s="62" t="s">
        <v>284</v>
      </c>
      <c r="B248" s="108" t="s">
        <v>284</v>
      </c>
      <c r="C248" s="40" t="s">
        <v>2751</v>
      </c>
      <c r="D248" s="40" t="s">
        <v>2750</v>
      </c>
      <c r="E248" s="68">
        <v>17100</v>
      </c>
      <c r="F248" s="64" t="s">
        <v>270</v>
      </c>
      <c r="G248" s="87">
        <v>1300201</v>
      </c>
      <c r="H248" s="64" t="str">
        <f t="shared" si="10"/>
        <v>171001300201</v>
      </c>
      <c r="I248" s="64" t="str">
        <f t="shared" si="11"/>
        <v>1</v>
      </c>
      <c r="J248" s="64" t="s">
        <v>327</v>
      </c>
      <c r="K248" s="21">
        <v>26863.62</v>
      </c>
      <c r="L248" t="e">
        <f>INDEX('A I D FUTURES'!$B:$B,MATCH(H248,'A I D FUTURES'!$A:$A,0))</f>
        <v>#N/A</v>
      </c>
    </row>
    <row r="249" spans="1:13" x14ac:dyDescent="0.25">
      <c r="A249" s="62" t="s">
        <v>284</v>
      </c>
      <c r="B249" s="108" t="s">
        <v>284</v>
      </c>
      <c r="C249" s="40" t="s">
        <v>2751</v>
      </c>
      <c r="D249" s="40" t="s">
        <v>2750</v>
      </c>
      <c r="E249" s="68">
        <v>17100</v>
      </c>
      <c r="F249" s="64" t="s">
        <v>270</v>
      </c>
      <c r="G249" s="87">
        <v>1300202</v>
      </c>
      <c r="H249" s="64" t="str">
        <f t="shared" si="10"/>
        <v>171001300202</v>
      </c>
      <c r="I249" s="64" t="str">
        <f t="shared" si="11"/>
        <v>1</v>
      </c>
      <c r="J249" s="64" t="s">
        <v>328</v>
      </c>
      <c r="K249" s="21">
        <v>29486.28</v>
      </c>
      <c r="L249" t="e">
        <f>INDEX('A I D FUTURES'!$B:$B,MATCH(H249,'A I D FUTURES'!$A:$A,0))</f>
        <v>#N/A</v>
      </c>
    </row>
    <row r="250" spans="1:13" x14ac:dyDescent="0.25">
      <c r="A250" s="62" t="s">
        <v>284</v>
      </c>
      <c r="B250" s="108" t="s">
        <v>284</v>
      </c>
      <c r="C250" s="40" t="s">
        <v>2751</v>
      </c>
      <c r="D250" s="40" t="s">
        <v>2750</v>
      </c>
      <c r="E250" s="68">
        <v>17100</v>
      </c>
      <c r="F250" s="64" t="s">
        <v>270</v>
      </c>
      <c r="G250" s="87">
        <v>1310001</v>
      </c>
      <c r="H250" s="64" t="str">
        <f t="shared" si="10"/>
        <v>171001310001</v>
      </c>
      <c r="I250" s="64" t="str">
        <f t="shared" si="11"/>
        <v>1</v>
      </c>
      <c r="J250" s="64" t="s">
        <v>329</v>
      </c>
      <c r="K250" s="21">
        <v>38850.199999999997</v>
      </c>
      <c r="L250" t="e">
        <f>INDEX('A I D FUTURES'!$B:$B,MATCH(H250,'A I D FUTURES'!$A:$A,0))</f>
        <v>#N/A</v>
      </c>
      <c r="M250" s="56" t="e">
        <f>+K250-L250</f>
        <v>#N/A</v>
      </c>
    </row>
    <row r="251" spans="1:13" x14ac:dyDescent="0.25">
      <c r="A251" s="62" t="s">
        <v>284</v>
      </c>
      <c r="B251" s="108" t="s">
        <v>284</v>
      </c>
      <c r="C251" s="40" t="s">
        <v>2751</v>
      </c>
      <c r="D251" s="40" t="s">
        <v>2750</v>
      </c>
      <c r="E251" s="68">
        <v>17100</v>
      </c>
      <c r="F251" s="64" t="s">
        <v>270</v>
      </c>
      <c r="G251" s="87">
        <v>1310002</v>
      </c>
      <c r="H251" s="64" t="str">
        <f t="shared" si="10"/>
        <v>171001310002</v>
      </c>
      <c r="I251" s="64" t="str">
        <f t="shared" si="11"/>
        <v>1</v>
      </c>
      <c r="J251" s="64" t="s">
        <v>340</v>
      </c>
      <c r="K251" s="21">
        <v>1453.62</v>
      </c>
      <c r="L251" t="e">
        <f>INDEX('A I D FUTURES'!$B:$B,MATCH(H251,'A I D FUTURES'!$A:$A,0))</f>
        <v>#N/A</v>
      </c>
    </row>
    <row r="252" spans="1:13" x14ac:dyDescent="0.25">
      <c r="A252" s="62" t="s">
        <v>284</v>
      </c>
      <c r="B252" s="108" t="s">
        <v>284</v>
      </c>
      <c r="C252" s="40" t="s">
        <v>2751</v>
      </c>
      <c r="D252" s="40" t="s">
        <v>2750</v>
      </c>
      <c r="E252" s="68">
        <v>17100</v>
      </c>
      <c r="F252" s="64" t="s">
        <v>270</v>
      </c>
      <c r="G252" s="87">
        <v>1310003</v>
      </c>
      <c r="H252" s="64" t="str">
        <f t="shared" si="10"/>
        <v>171001310003</v>
      </c>
      <c r="I252" s="64" t="str">
        <f t="shared" si="11"/>
        <v>1</v>
      </c>
      <c r="J252" s="64" t="s">
        <v>341</v>
      </c>
      <c r="K252" s="21">
        <v>21200.2</v>
      </c>
      <c r="L252" t="e">
        <f>INDEX('A I D FUTURES'!$B:$B,MATCH(H252,'A I D FUTURES'!$A:$A,0))</f>
        <v>#N/A</v>
      </c>
    </row>
    <row r="253" spans="1:13" x14ac:dyDescent="0.25">
      <c r="A253" s="62" t="s">
        <v>284</v>
      </c>
      <c r="B253" s="108" t="s">
        <v>284</v>
      </c>
      <c r="C253" s="40" t="s">
        <v>2751</v>
      </c>
      <c r="D253" s="40" t="s">
        <v>2750</v>
      </c>
      <c r="E253" s="68">
        <v>17100</v>
      </c>
      <c r="F253" s="64" t="s">
        <v>270</v>
      </c>
      <c r="G253" s="87">
        <v>1310004</v>
      </c>
      <c r="H253" s="64" t="str">
        <f t="shared" si="10"/>
        <v>171001310004</v>
      </c>
      <c r="I253" s="64" t="str">
        <f t="shared" si="11"/>
        <v>1</v>
      </c>
      <c r="J253" s="64" t="s">
        <v>342</v>
      </c>
      <c r="K253" s="21">
        <v>21454.44</v>
      </c>
      <c r="L253" t="e">
        <f>INDEX('A I D FUTURES'!$B:$B,MATCH(H253,'A I D FUTURES'!$A:$A,0))</f>
        <v>#N/A</v>
      </c>
      <c r="M253" s="56" t="e">
        <f t="shared" ref="M253:M254" si="12">+K253-L253</f>
        <v>#N/A</v>
      </c>
    </row>
    <row r="254" spans="1:13" x14ac:dyDescent="0.25">
      <c r="A254" s="62" t="s">
        <v>284</v>
      </c>
      <c r="B254" s="108" t="s">
        <v>284</v>
      </c>
      <c r="C254" s="40" t="s">
        <v>2751</v>
      </c>
      <c r="D254" s="40" t="s">
        <v>2750</v>
      </c>
      <c r="E254" s="68">
        <v>17100</v>
      </c>
      <c r="F254" s="64" t="s">
        <v>270</v>
      </c>
      <c r="G254" s="87">
        <v>1500002</v>
      </c>
      <c r="H254" s="64" t="str">
        <f t="shared" si="10"/>
        <v>171001500002</v>
      </c>
      <c r="I254" s="64" t="str">
        <f t="shared" si="11"/>
        <v>1</v>
      </c>
      <c r="J254" s="64" t="s">
        <v>344</v>
      </c>
      <c r="K254" s="21">
        <v>2444.16</v>
      </c>
      <c r="L254" t="e">
        <f>INDEX('A I D FUTURES'!$B:$B,MATCH(H254,'A I D FUTURES'!$A:$A,0))</f>
        <v>#N/A</v>
      </c>
      <c r="M254" s="56" t="e">
        <f t="shared" si="12"/>
        <v>#N/A</v>
      </c>
    </row>
    <row r="255" spans="1:13" x14ac:dyDescent="0.25">
      <c r="A255" s="62" t="s">
        <v>284</v>
      </c>
      <c r="B255" s="108" t="s">
        <v>284</v>
      </c>
      <c r="C255" s="40" t="s">
        <v>2751</v>
      </c>
      <c r="D255" s="40" t="s">
        <v>2750</v>
      </c>
      <c r="E255" s="68">
        <v>17100</v>
      </c>
      <c r="F255" s="64" t="s">
        <v>270</v>
      </c>
      <c r="G255" s="87">
        <v>1510002</v>
      </c>
      <c r="H255" s="64" t="str">
        <f t="shared" si="10"/>
        <v>171001510002</v>
      </c>
      <c r="I255" s="64" t="str">
        <f t="shared" si="11"/>
        <v>1</v>
      </c>
      <c r="J255" s="64" t="s">
        <v>347</v>
      </c>
      <c r="K255" s="21">
        <v>1000</v>
      </c>
      <c r="L255" t="e">
        <f>INDEX('A I D FUTURES'!$B:$B,MATCH(H255,'A I D FUTURES'!$A:$A,0))</f>
        <v>#N/A</v>
      </c>
    </row>
    <row r="256" spans="1:13" x14ac:dyDescent="0.25">
      <c r="A256" s="62" t="s">
        <v>284</v>
      </c>
      <c r="B256" s="108" t="s">
        <v>284</v>
      </c>
      <c r="C256" s="40" t="s">
        <v>2751</v>
      </c>
      <c r="D256" s="40" t="s">
        <v>2750</v>
      </c>
      <c r="E256" s="68">
        <v>17100</v>
      </c>
      <c r="F256" s="64" t="s">
        <v>270</v>
      </c>
      <c r="G256" s="87">
        <v>1600001</v>
      </c>
      <c r="H256" s="64" t="str">
        <f t="shared" si="10"/>
        <v>171001600001</v>
      </c>
      <c r="I256" s="64" t="str">
        <f t="shared" si="11"/>
        <v>1</v>
      </c>
      <c r="J256" s="64" t="s">
        <v>349</v>
      </c>
      <c r="K256" s="21">
        <v>64127.76</v>
      </c>
      <c r="L256" t="e">
        <f>INDEX('A I D FUTURES'!$B:$B,MATCH(H256,'A I D FUTURES'!$A:$A,0))</f>
        <v>#N/A</v>
      </c>
    </row>
    <row r="257" spans="1:12" x14ac:dyDescent="0.25">
      <c r="A257" s="42" t="s">
        <v>150</v>
      </c>
      <c r="B257" s="40" t="s">
        <v>150</v>
      </c>
      <c r="C257" s="40" t="s">
        <v>2755</v>
      </c>
      <c r="D257" s="40" t="s">
        <v>2754</v>
      </c>
      <c r="E257" s="68">
        <v>17100</v>
      </c>
      <c r="F257" s="2" t="s">
        <v>270</v>
      </c>
      <c r="G257" s="40">
        <v>2030001</v>
      </c>
      <c r="H257" s="2" t="str">
        <f t="shared" ref="H257:H320" si="13">_xlfn.CONCAT(E257,G257)</f>
        <v>171002030001</v>
      </c>
      <c r="I257" s="2" t="str">
        <f t="shared" ref="I257:I320" si="14">MID(G257,1,1)</f>
        <v>2</v>
      </c>
      <c r="J257" s="2" t="s">
        <v>269</v>
      </c>
      <c r="K257" s="21">
        <v>6000</v>
      </c>
      <c r="L257" t="e">
        <f>INDEX('A I D FUTURES'!$B:$B,MATCH(H257,'A I D FUTURES'!$A:$A,0))</f>
        <v>#N/A</v>
      </c>
    </row>
    <row r="258" spans="1:12" x14ac:dyDescent="0.25">
      <c r="A258" s="42" t="s">
        <v>150</v>
      </c>
      <c r="B258" s="40" t="s">
        <v>150</v>
      </c>
      <c r="C258" s="40" t="s">
        <v>2755</v>
      </c>
      <c r="D258" s="40" t="s">
        <v>2754</v>
      </c>
      <c r="E258" s="68">
        <v>17100</v>
      </c>
      <c r="F258" s="2" t="s">
        <v>270</v>
      </c>
      <c r="G258" s="40">
        <v>2100001</v>
      </c>
      <c r="H258" s="2" t="str">
        <f t="shared" si="13"/>
        <v>171002100001</v>
      </c>
      <c r="I258" s="2" t="str">
        <f t="shared" si="14"/>
        <v>2</v>
      </c>
      <c r="J258" s="2" t="s">
        <v>359</v>
      </c>
      <c r="K258" s="21">
        <v>40000</v>
      </c>
      <c r="L258" t="e">
        <f>INDEX('A I D FUTURES'!$B:$B,MATCH(H258,'A I D FUTURES'!$A:$A,0))</f>
        <v>#N/A</v>
      </c>
    </row>
    <row r="259" spans="1:12" x14ac:dyDescent="0.25">
      <c r="A259" s="42" t="s">
        <v>150</v>
      </c>
      <c r="B259" s="40" t="s">
        <v>150</v>
      </c>
      <c r="C259" s="40" t="s">
        <v>2755</v>
      </c>
      <c r="D259" s="40" t="s">
        <v>2754</v>
      </c>
      <c r="E259" s="68">
        <v>17100</v>
      </c>
      <c r="F259" s="2" t="s">
        <v>270</v>
      </c>
      <c r="G259" s="40">
        <v>2100002</v>
      </c>
      <c r="H259" s="2" t="str">
        <f t="shared" si="13"/>
        <v>171002100002</v>
      </c>
      <c r="I259" s="2" t="str">
        <f t="shared" si="14"/>
        <v>2</v>
      </c>
      <c r="J259" s="2" t="s">
        <v>363</v>
      </c>
      <c r="K259" s="21">
        <v>4000</v>
      </c>
      <c r="L259" t="e">
        <f>INDEX('A I D FUTURES'!$B:$B,MATCH(H259,'A I D FUTURES'!$A:$A,0))</f>
        <v>#N/A</v>
      </c>
    </row>
    <row r="260" spans="1:12" x14ac:dyDescent="0.25">
      <c r="A260" s="42" t="s">
        <v>150</v>
      </c>
      <c r="B260" s="40" t="s">
        <v>150</v>
      </c>
      <c r="C260" s="40" t="s">
        <v>2755</v>
      </c>
      <c r="D260" s="40" t="s">
        <v>2754</v>
      </c>
      <c r="E260" s="68">
        <v>17100</v>
      </c>
      <c r="F260" s="2" t="s">
        <v>270</v>
      </c>
      <c r="G260" s="40">
        <v>2120000</v>
      </c>
      <c r="H260" s="2" t="str">
        <f t="shared" si="13"/>
        <v>171002120000</v>
      </c>
      <c r="I260" s="2" t="str">
        <f t="shared" si="14"/>
        <v>2</v>
      </c>
      <c r="J260" s="2" t="s">
        <v>368</v>
      </c>
      <c r="K260" s="21">
        <v>1000</v>
      </c>
      <c r="L260" t="e">
        <f>INDEX('A I D FUTURES'!$B:$B,MATCH(H260,'A I D FUTURES'!$A:$A,0))</f>
        <v>#N/A</v>
      </c>
    </row>
    <row r="261" spans="1:12" x14ac:dyDescent="0.25">
      <c r="A261" s="42" t="s">
        <v>150</v>
      </c>
      <c r="B261" s="40" t="s">
        <v>150</v>
      </c>
      <c r="C261" s="40" t="s">
        <v>2755</v>
      </c>
      <c r="D261" s="40" t="s">
        <v>2754</v>
      </c>
      <c r="E261" s="68">
        <v>17100</v>
      </c>
      <c r="F261" s="2" t="s">
        <v>270</v>
      </c>
      <c r="G261" s="40">
        <v>2130001</v>
      </c>
      <c r="H261" s="2" t="str">
        <f t="shared" si="13"/>
        <v>171002130001</v>
      </c>
      <c r="I261" s="2" t="str">
        <f t="shared" si="14"/>
        <v>2</v>
      </c>
      <c r="J261" s="2" t="s">
        <v>378</v>
      </c>
      <c r="K261" s="21">
        <v>5000</v>
      </c>
      <c r="L261" t="e">
        <f>INDEX('A I D FUTURES'!$B:$B,MATCH(H261,'A I D FUTURES'!$A:$A,0))</f>
        <v>#N/A</v>
      </c>
    </row>
    <row r="262" spans="1:12" x14ac:dyDescent="0.25">
      <c r="A262" s="42" t="s">
        <v>150</v>
      </c>
      <c r="B262" s="40" t="s">
        <v>150</v>
      </c>
      <c r="C262" s="40" t="s">
        <v>2755</v>
      </c>
      <c r="D262" s="40" t="s">
        <v>2754</v>
      </c>
      <c r="E262" s="68">
        <v>17100</v>
      </c>
      <c r="F262" s="2" t="s">
        <v>270</v>
      </c>
      <c r="G262" s="40">
        <v>2140001</v>
      </c>
      <c r="H262" s="2" t="str">
        <f t="shared" si="13"/>
        <v>171002140001</v>
      </c>
      <c r="I262" s="2" t="str">
        <f t="shared" si="14"/>
        <v>2</v>
      </c>
      <c r="J262" s="2" t="s">
        <v>380</v>
      </c>
      <c r="K262" s="21">
        <v>7000</v>
      </c>
      <c r="L262" t="e">
        <f>INDEX('A I D FUTURES'!$B:$B,MATCH(H262,'A I D FUTURES'!$A:$A,0))</f>
        <v>#N/A</v>
      </c>
    </row>
    <row r="263" spans="1:12" x14ac:dyDescent="0.25">
      <c r="A263" s="42" t="s">
        <v>150</v>
      </c>
      <c r="B263" s="40" t="s">
        <v>150</v>
      </c>
      <c r="C263" s="40" t="s">
        <v>2755</v>
      </c>
      <c r="D263" s="40" t="s">
        <v>2754</v>
      </c>
      <c r="E263" s="68">
        <v>17100</v>
      </c>
      <c r="F263" s="2" t="s">
        <v>270</v>
      </c>
      <c r="G263" s="40">
        <v>2150001</v>
      </c>
      <c r="H263" s="2" t="str">
        <f t="shared" si="13"/>
        <v>171002150001</v>
      </c>
      <c r="I263" s="2" t="str">
        <f t="shared" si="14"/>
        <v>2</v>
      </c>
      <c r="J263" s="2" t="s">
        <v>382</v>
      </c>
      <c r="K263" s="21">
        <v>1000</v>
      </c>
      <c r="L263" t="e">
        <f>INDEX('A I D FUTURES'!$B:$B,MATCH(H263,'A I D FUTURES'!$A:$A,0))</f>
        <v>#N/A</v>
      </c>
    </row>
    <row r="264" spans="1:12" x14ac:dyDescent="0.25">
      <c r="A264" s="42" t="s">
        <v>278</v>
      </c>
      <c r="B264" s="40" t="s">
        <v>278</v>
      </c>
      <c r="C264" s="40" t="s">
        <v>2751</v>
      </c>
      <c r="D264" s="40" t="s">
        <v>2750</v>
      </c>
      <c r="E264" s="68">
        <v>17100</v>
      </c>
      <c r="F264" s="2" t="s">
        <v>270</v>
      </c>
      <c r="G264" s="40">
        <v>2160001</v>
      </c>
      <c r="H264" s="2" t="str">
        <f t="shared" si="13"/>
        <v>171002160001</v>
      </c>
      <c r="I264" s="2" t="str">
        <f t="shared" si="14"/>
        <v>2</v>
      </c>
      <c r="J264" s="2" t="s">
        <v>383</v>
      </c>
      <c r="K264" s="21">
        <v>50</v>
      </c>
      <c r="L264" t="e">
        <f>INDEX('A I D FUTURES'!$B:$B,MATCH(H264,'A I D FUTURES'!$A:$A,0))</f>
        <v>#N/A</v>
      </c>
    </row>
    <row r="265" spans="1:12" x14ac:dyDescent="0.25">
      <c r="A265" s="42" t="s">
        <v>214</v>
      </c>
      <c r="B265" s="40" t="s">
        <v>214</v>
      </c>
      <c r="C265" s="40" t="s">
        <v>2755</v>
      </c>
      <c r="D265" s="40" t="s">
        <v>2754</v>
      </c>
      <c r="E265" s="68">
        <v>17100</v>
      </c>
      <c r="F265" s="2" t="s">
        <v>270</v>
      </c>
      <c r="G265" s="40">
        <v>2210001</v>
      </c>
      <c r="H265" s="2" t="str">
        <f t="shared" si="13"/>
        <v>171002210001</v>
      </c>
      <c r="I265" s="2" t="str">
        <f t="shared" si="14"/>
        <v>2</v>
      </c>
      <c r="J265" s="2" t="s">
        <v>397</v>
      </c>
      <c r="K265" s="21">
        <v>10000</v>
      </c>
      <c r="L265">
        <f>INDEX('A I D FUTURES'!$B:$B,MATCH(H265,'A I D FUTURES'!$A:$A,0))</f>
        <v>6000</v>
      </c>
    </row>
    <row r="266" spans="1:12" x14ac:dyDescent="0.25">
      <c r="A266" s="42" t="s">
        <v>214</v>
      </c>
      <c r="B266" s="40" t="s">
        <v>214</v>
      </c>
      <c r="C266" s="40" t="s">
        <v>2755</v>
      </c>
      <c r="D266" s="40" t="s">
        <v>2754</v>
      </c>
      <c r="E266" s="68">
        <v>17100</v>
      </c>
      <c r="F266" s="27" t="s">
        <v>270</v>
      </c>
      <c r="G266" s="40">
        <v>2210002</v>
      </c>
      <c r="H266" s="2" t="str">
        <f t="shared" si="13"/>
        <v>171002210002</v>
      </c>
      <c r="I266" s="2" t="str">
        <f t="shared" si="14"/>
        <v>2</v>
      </c>
      <c r="J266" s="27" t="s">
        <v>401</v>
      </c>
      <c r="K266" s="21">
        <v>10000</v>
      </c>
      <c r="L266" t="e">
        <f>INDEX('A I D FUTURES'!$B:$B,MATCH(H266,'A I D FUTURES'!$A:$A,0))</f>
        <v>#N/A</v>
      </c>
    </row>
    <row r="267" spans="1:12" x14ac:dyDescent="0.25">
      <c r="A267" s="42" t="s">
        <v>150</v>
      </c>
      <c r="B267" s="40" t="s">
        <v>150</v>
      </c>
      <c r="C267" s="40" t="s">
        <v>2755</v>
      </c>
      <c r="D267" s="40" t="s">
        <v>2754</v>
      </c>
      <c r="E267" s="68">
        <v>17100</v>
      </c>
      <c r="F267" s="2" t="s">
        <v>270</v>
      </c>
      <c r="G267" s="40">
        <v>2210102</v>
      </c>
      <c r="H267" s="2" t="str">
        <f t="shared" si="13"/>
        <v>171002210102</v>
      </c>
      <c r="I267" s="2" t="str">
        <f t="shared" si="14"/>
        <v>2</v>
      </c>
      <c r="J267" s="2" t="s">
        <v>404</v>
      </c>
      <c r="K267" s="21">
        <v>1000</v>
      </c>
      <c r="L267" t="e">
        <f>INDEX('A I D FUTURES'!$B:$B,MATCH(H267,'A I D FUTURES'!$A:$A,0))</f>
        <v>#N/A</v>
      </c>
    </row>
    <row r="268" spans="1:12" x14ac:dyDescent="0.25">
      <c r="A268" s="42" t="s">
        <v>150</v>
      </c>
      <c r="B268" s="40" t="s">
        <v>150</v>
      </c>
      <c r="C268" s="40" t="s">
        <v>2755</v>
      </c>
      <c r="D268" s="40" t="s">
        <v>2754</v>
      </c>
      <c r="E268" s="68">
        <v>17100</v>
      </c>
      <c r="F268" s="2" t="s">
        <v>270</v>
      </c>
      <c r="G268" s="40">
        <v>2210301</v>
      </c>
      <c r="H268" s="2" t="str">
        <f t="shared" si="13"/>
        <v>171002210301</v>
      </c>
      <c r="I268" s="2" t="str">
        <f t="shared" si="14"/>
        <v>2</v>
      </c>
      <c r="J268" s="2" t="s">
        <v>407</v>
      </c>
      <c r="K268" s="21">
        <v>5000</v>
      </c>
      <c r="L268" t="e">
        <f>INDEX('A I D FUTURES'!$B:$B,MATCH(H268,'A I D FUTURES'!$A:$A,0))</f>
        <v>#N/A</v>
      </c>
    </row>
    <row r="269" spans="1:12" x14ac:dyDescent="0.25">
      <c r="A269" s="42" t="s">
        <v>150</v>
      </c>
      <c r="B269" s="40" t="s">
        <v>150</v>
      </c>
      <c r="C269" s="40" t="s">
        <v>2755</v>
      </c>
      <c r="D269" s="40" t="s">
        <v>2754</v>
      </c>
      <c r="E269" s="68">
        <v>17100</v>
      </c>
      <c r="F269" s="2" t="s">
        <v>270</v>
      </c>
      <c r="G269" s="40">
        <v>2210401</v>
      </c>
      <c r="H269" s="2" t="str">
        <f t="shared" si="13"/>
        <v>171002210401</v>
      </c>
      <c r="I269" s="2" t="str">
        <f t="shared" si="14"/>
        <v>2</v>
      </c>
      <c r="J269" s="2" t="s">
        <v>409</v>
      </c>
      <c r="K269" s="21">
        <v>2000</v>
      </c>
      <c r="L269" t="e">
        <f>INDEX('A I D FUTURES'!$B:$B,MATCH(H269,'A I D FUTURES'!$A:$A,0))</f>
        <v>#N/A</v>
      </c>
    </row>
    <row r="270" spans="1:12" x14ac:dyDescent="0.25">
      <c r="A270" s="42" t="s">
        <v>150</v>
      </c>
      <c r="B270" s="40" t="s">
        <v>150</v>
      </c>
      <c r="C270" s="40" t="s">
        <v>2755</v>
      </c>
      <c r="D270" s="40" t="s">
        <v>2754</v>
      </c>
      <c r="E270" s="68">
        <v>17100</v>
      </c>
      <c r="F270" s="2" t="s">
        <v>270</v>
      </c>
      <c r="G270" s="40">
        <v>2211101</v>
      </c>
      <c r="H270" s="2" t="str">
        <f t="shared" si="13"/>
        <v>171002211101</v>
      </c>
      <c r="I270" s="2" t="str">
        <f t="shared" si="14"/>
        <v>2</v>
      </c>
      <c r="J270" s="2" t="s">
        <v>414</v>
      </c>
      <c r="K270" s="21">
        <v>750</v>
      </c>
      <c r="L270" t="e">
        <f>INDEX('A I D FUTURES'!$B:$B,MATCH(H270,'A I D FUTURES'!$A:$A,0))</f>
        <v>#N/A</v>
      </c>
    </row>
    <row r="271" spans="1:12" x14ac:dyDescent="0.25">
      <c r="A271" s="42" t="s">
        <v>150</v>
      </c>
      <c r="B271" s="40" t="s">
        <v>150</v>
      </c>
      <c r="C271" s="40" t="s">
        <v>2755</v>
      </c>
      <c r="D271" s="40" t="s">
        <v>2754</v>
      </c>
      <c r="E271" s="68">
        <v>17100</v>
      </c>
      <c r="F271" s="2" t="s">
        <v>270</v>
      </c>
      <c r="G271" s="40">
        <v>2211301</v>
      </c>
      <c r="H271" s="2" t="str">
        <f t="shared" si="13"/>
        <v>171002211301</v>
      </c>
      <c r="I271" s="2" t="str">
        <f t="shared" si="14"/>
        <v>2</v>
      </c>
      <c r="J271" s="2" t="s">
        <v>415</v>
      </c>
      <c r="K271" s="21">
        <v>3500</v>
      </c>
      <c r="L271" t="e">
        <f>INDEX('A I D FUTURES'!$B:$B,MATCH(H271,'A I D FUTURES'!$A:$A,0))</f>
        <v>#N/A</v>
      </c>
    </row>
    <row r="272" spans="1:12" x14ac:dyDescent="0.25">
      <c r="A272" s="42" t="s">
        <v>150</v>
      </c>
      <c r="B272" s="40" t="s">
        <v>150</v>
      </c>
      <c r="C272" s="40" t="s">
        <v>2755</v>
      </c>
      <c r="D272" s="40" t="s">
        <v>2754</v>
      </c>
      <c r="E272" s="68">
        <v>17100</v>
      </c>
      <c r="F272" s="2" t="s">
        <v>270</v>
      </c>
      <c r="G272" s="40">
        <v>2219901</v>
      </c>
      <c r="H272" s="2" t="str">
        <f t="shared" si="13"/>
        <v>171002219901</v>
      </c>
      <c r="I272" s="2" t="str">
        <f t="shared" si="14"/>
        <v>2</v>
      </c>
      <c r="J272" s="2" t="s">
        <v>418</v>
      </c>
      <c r="K272" s="21">
        <v>750</v>
      </c>
      <c r="L272" t="e">
        <f>INDEX('A I D FUTURES'!$B:$B,MATCH(H272,'A I D FUTURES'!$A:$A,0))</f>
        <v>#N/A</v>
      </c>
    </row>
    <row r="273" spans="1:13" x14ac:dyDescent="0.25">
      <c r="A273" s="42" t="s">
        <v>278</v>
      </c>
      <c r="B273" s="40" t="s">
        <v>278</v>
      </c>
      <c r="C273" s="40" t="s">
        <v>2751</v>
      </c>
      <c r="D273" s="40" t="s">
        <v>2750</v>
      </c>
      <c r="E273" s="68">
        <v>17100</v>
      </c>
      <c r="F273" s="2" t="s">
        <v>270</v>
      </c>
      <c r="G273" s="40">
        <v>2220001</v>
      </c>
      <c r="H273" s="2" t="str">
        <f t="shared" si="13"/>
        <v>171002220001</v>
      </c>
      <c r="I273" s="2" t="str">
        <f t="shared" si="14"/>
        <v>2</v>
      </c>
      <c r="J273" s="2" t="s">
        <v>421</v>
      </c>
      <c r="K273" s="21">
        <v>1000</v>
      </c>
      <c r="L273">
        <f>INDEX('A I D FUTURES'!$B:$B,MATCH(H273,'A I D FUTURES'!$A:$A,0))</f>
        <v>1000</v>
      </c>
    </row>
    <row r="274" spans="1:13" x14ac:dyDescent="0.25">
      <c r="A274" s="42" t="s">
        <v>150</v>
      </c>
      <c r="B274" s="40" t="s">
        <v>150</v>
      </c>
      <c r="C274" s="40" t="s">
        <v>2755</v>
      </c>
      <c r="D274" s="40" t="s">
        <v>2754</v>
      </c>
      <c r="E274" s="68">
        <v>17100</v>
      </c>
      <c r="F274" s="2" t="s">
        <v>270</v>
      </c>
      <c r="G274" s="40">
        <v>2240001</v>
      </c>
      <c r="H274" s="2" t="str">
        <f t="shared" si="13"/>
        <v>171002240001</v>
      </c>
      <c r="I274" s="2" t="str">
        <f t="shared" si="14"/>
        <v>2</v>
      </c>
      <c r="J274" s="2" t="s">
        <v>428</v>
      </c>
      <c r="K274" s="21">
        <v>3500</v>
      </c>
      <c r="L274" t="e">
        <f>INDEX('A I D FUTURES'!$B:$B,MATCH(H274,'A I D FUTURES'!$A:$A,0))</f>
        <v>#N/A</v>
      </c>
    </row>
    <row r="275" spans="1:13" x14ac:dyDescent="0.25">
      <c r="A275" s="42" t="s">
        <v>150</v>
      </c>
      <c r="B275" s="40" t="s">
        <v>150</v>
      </c>
      <c r="C275" s="40" t="s">
        <v>2755</v>
      </c>
      <c r="D275" s="40" t="s">
        <v>2754</v>
      </c>
      <c r="E275" s="68">
        <v>17100</v>
      </c>
      <c r="F275" s="2" t="s">
        <v>270</v>
      </c>
      <c r="G275" s="40">
        <v>2270600</v>
      </c>
      <c r="H275" s="2" t="str">
        <f t="shared" si="13"/>
        <v>171002270600</v>
      </c>
      <c r="I275" s="2" t="str">
        <f t="shared" si="14"/>
        <v>2</v>
      </c>
      <c r="J275" s="2" t="s">
        <v>522</v>
      </c>
      <c r="K275" s="21">
        <v>500</v>
      </c>
      <c r="L275" t="e">
        <f>INDEX('A I D FUTURES'!$B:$B,MATCH(H275,'A I D FUTURES'!$A:$A,0))</f>
        <v>#N/A</v>
      </c>
    </row>
    <row r="276" spans="1:13" x14ac:dyDescent="0.25">
      <c r="A276" s="42" t="s">
        <v>150</v>
      </c>
      <c r="B276" s="40" t="s">
        <v>150</v>
      </c>
      <c r="C276" s="40" t="s">
        <v>2755</v>
      </c>
      <c r="D276" s="40" t="s">
        <v>2754</v>
      </c>
      <c r="E276" s="68">
        <v>17100</v>
      </c>
      <c r="F276" s="2" t="s">
        <v>270</v>
      </c>
      <c r="G276" s="40">
        <v>2279900</v>
      </c>
      <c r="H276" s="2" t="str">
        <f t="shared" si="13"/>
        <v>171002279900</v>
      </c>
      <c r="I276" s="2" t="str">
        <f t="shared" si="14"/>
        <v>2</v>
      </c>
      <c r="J276" s="2" t="s">
        <v>532</v>
      </c>
      <c r="K276" s="21">
        <v>54952.05</v>
      </c>
      <c r="L276">
        <f>INDEX('A I D FUTURES'!$B:$B,MATCH(H276,'A I D FUTURES'!$A:$A,0))</f>
        <v>45793.37</v>
      </c>
      <c r="M276" s="56">
        <f t="shared" ref="M276:M277" si="15">+K276-L276</f>
        <v>9158.68</v>
      </c>
    </row>
    <row r="277" spans="1:13" x14ac:dyDescent="0.25">
      <c r="A277" s="42" t="s">
        <v>150</v>
      </c>
      <c r="B277" s="40" t="s">
        <v>150</v>
      </c>
      <c r="C277" s="40" t="s">
        <v>2755</v>
      </c>
      <c r="D277" s="40" t="s">
        <v>2754</v>
      </c>
      <c r="E277" s="68">
        <v>17100</v>
      </c>
      <c r="F277" s="2" t="s">
        <v>270</v>
      </c>
      <c r="G277" s="40">
        <v>2279901</v>
      </c>
      <c r="H277" s="2" t="str">
        <f t="shared" si="13"/>
        <v>171002279901</v>
      </c>
      <c r="I277" s="2" t="str">
        <f t="shared" si="14"/>
        <v>2</v>
      </c>
      <c r="J277" s="2" t="s">
        <v>527</v>
      </c>
      <c r="K277" s="21">
        <v>15000</v>
      </c>
      <c r="M277" s="56">
        <f t="shared" si="15"/>
        <v>15000</v>
      </c>
    </row>
    <row r="278" spans="1:13" x14ac:dyDescent="0.25">
      <c r="A278" s="42" t="s">
        <v>150</v>
      </c>
      <c r="B278" s="40" t="s">
        <v>150</v>
      </c>
      <c r="C278" s="40" t="s">
        <v>2755</v>
      </c>
      <c r="D278" s="40" t="s">
        <v>2754</v>
      </c>
      <c r="E278" s="68">
        <v>17100</v>
      </c>
      <c r="F278" s="2" t="s">
        <v>270</v>
      </c>
      <c r="G278" s="40">
        <v>2302000</v>
      </c>
      <c r="H278" s="2" t="str">
        <f t="shared" si="13"/>
        <v>171002302000</v>
      </c>
      <c r="I278" s="2" t="str">
        <f t="shared" si="14"/>
        <v>2</v>
      </c>
      <c r="J278" s="2" t="s">
        <v>578</v>
      </c>
      <c r="K278" s="21">
        <v>50</v>
      </c>
      <c r="L278" t="e">
        <f>INDEX('A I D FUTURES'!$B:$B,MATCH(H278,'A I D FUTURES'!$A:$A,0))</f>
        <v>#N/A</v>
      </c>
    </row>
    <row r="279" spans="1:13" x14ac:dyDescent="0.25">
      <c r="A279" s="42" t="s">
        <v>150</v>
      </c>
      <c r="B279" s="40" t="s">
        <v>150</v>
      </c>
      <c r="C279" s="40" t="s">
        <v>2755</v>
      </c>
      <c r="D279" s="40" t="s">
        <v>2754</v>
      </c>
      <c r="E279" s="68">
        <v>17100</v>
      </c>
      <c r="F279" s="2" t="s">
        <v>270</v>
      </c>
      <c r="G279" s="40">
        <v>2312000</v>
      </c>
      <c r="H279" s="2" t="str">
        <f t="shared" si="13"/>
        <v>171002312000</v>
      </c>
      <c r="I279" s="2" t="str">
        <f t="shared" si="14"/>
        <v>2</v>
      </c>
      <c r="J279" s="2" t="s">
        <v>580</v>
      </c>
      <c r="K279" s="21">
        <v>50</v>
      </c>
      <c r="L279" t="e">
        <f>INDEX('A I D FUTURES'!$B:$B,MATCH(H279,'A I D FUTURES'!$A:$A,0))</f>
        <v>#N/A</v>
      </c>
    </row>
    <row r="280" spans="1:13" x14ac:dyDescent="0.25">
      <c r="A280" s="55" t="s">
        <v>78</v>
      </c>
      <c r="B280" s="40" t="s">
        <v>78</v>
      </c>
      <c r="C280" s="40">
        <v>10</v>
      </c>
      <c r="D280" s="40" t="s">
        <v>2756</v>
      </c>
      <c r="E280" s="68">
        <v>17100</v>
      </c>
      <c r="F280" s="2" t="s">
        <v>270</v>
      </c>
      <c r="G280" s="40">
        <v>6190060</v>
      </c>
      <c r="H280" s="2" t="str">
        <f t="shared" si="13"/>
        <v>171006190060</v>
      </c>
      <c r="I280" s="40" t="str">
        <f t="shared" si="14"/>
        <v>6</v>
      </c>
      <c r="J280" s="30" t="s">
        <v>706</v>
      </c>
      <c r="K280" s="21">
        <v>25000</v>
      </c>
      <c r="L280" t="e">
        <f>INDEX('A I D FUTURES'!$B:$B,MATCH(H280,'A I D FUTURES'!$A:$A,0))</f>
        <v>#N/A</v>
      </c>
    </row>
    <row r="281" spans="1:13" x14ac:dyDescent="0.25">
      <c r="A281" s="42" t="s">
        <v>150</v>
      </c>
      <c r="B281" s="40" t="s">
        <v>150</v>
      </c>
      <c r="C281" s="40" t="s">
        <v>2755</v>
      </c>
      <c r="D281" s="40" t="s">
        <v>2754</v>
      </c>
      <c r="E281" s="68">
        <v>17100</v>
      </c>
      <c r="F281" s="2" t="s">
        <v>270</v>
      </c>
      <c r="G281" s="40">
        <v>6230000</v>
      </c>
      <c r="H281" s="2" t="str">
        <f t="shared" si="13"/>
        <v>171006230000</v>
      </c>
      <c r="I281" s="2" t="str">
        <f t="shared" si="14"/>
        <v>6</v>
      </c>
      <c r="J281" s="2" t="s">
        <v>717</v>
      </c>
      <c r="K281" s="21">
        <v>3000</v>
      </c>
      <c r="L281" t="e">
        <f>INDEX('A I D FUTURES'!$B:$B,MATCH(H281,'A I D FUTURES'!$A:$A,0))</f>
        <v>#N/A</v>
      </c>
    </row>
    <row r="282" spans="1:13" x14ac:dyDescent="0.25">
      <c r="A282" s="42" t="s">
        <v>150</v>
      </c>
      <c r="B282" s="40" t="s">
        <v>150</v>
      </c>
      <c r="C282" s="40" t="s">
        <v>2755</v>
      </c>
      <c r="D282" s="40" t="s">
        <v>2754</v>
      </c>
      <c r="E282" s="68">
        <v>17100</v>
      </c>
      <c r="F282" s="2" t="s">
        <v>270</v>
      </c>
      <c r="G282" s="40">
        <v>7800002</v>
      </c>
      <c r="H282" s="2" t="str">
        <f t="shared" si="13"/>
        <v>171007800002</v>
      </c>
      <c r="I282" s="2" t="str">
        <f t="shared" si="14"/>
        <v>7</v>
      </c>
      <c r="J282" s="40" t="s">
        <v>744</v>
      </c>
      <c r="K282" s="21">
        <v>5000</v>
      </c>
      <c r="L282" t="e">
        <f>INDEX('A I D FUTURES'!$B:$B,MATCH(H282,'A I D FUTURES'!$A:$A,0))</f>
        <v>#N/A</v>
      </c>
    </row>
    <row r="283" spans="1:13" x14ac:dyDescent="0.25">
      <c r="A283" s="42" t="s">
        <v>150</v>
      </c>
      <c r="B283" s="40" t="s">
        <v>150</v>
      </c>
      <c r="C283" s="40" t="s">
        <v>2755</v>
      </c>
      <c r="D283" s="40" t="s">
        <v>2754</v>
      </c>
      <c r="E283" s="68">
        <v>17200</v>
      </c>
      <c r="F283" s="2" t="s">
        <v>360</v>
      </c>
      <c r="G283" s="40">
        <v>2100001</v>
      </c>
      <c r="H283" s="2" t="str">
        <f t="shared" si="13"/>
        <v>172002100001</v>
      </c>
      <c r="I283" s="2" t="str">
        <f t="shared" si="14"/>
        <v>2</v>
      </c>
      <c r="J283" s="2" t="s">
        <v>359</v>
      </c>
      <c r="K283" s="21">
        <v>28000</v>
      </c>
      <c r="L283" t="e">
        <f>INDEX('A I D FUTURES'!$B:$B,MATCH(H283,'A I D FUTURES'!$A:$A,0))</f>
        <v>#N/A</v>
      </c>
      <c r="M283" s="56" t="e">
        <f t="shared" ref="M283:M285" si="16">+K283-L283</f>
        <v>#N/A</v>
      </c>
    </row>
    <row r="284" spans="1:13" x14ac:dyDescent="0.25">
      <c r="A284" s="42" t="s">
        <v>150</v>
      </c>
      <c r="B284" s="40" t="s">
        <v>150</v>
      </c>
      <c r="C284" s="40" t="s">
        <v>2755</v>
      </c>
      <c r="D284" s="40" t="s">
        <v>2754</v>
      </c>
      <c r="E284" s="68">
        <v>17200</v>
      </c>
      <c r="F284" s="2" t="s">
        <v>360</v>
      </c>
      <c r="G284" s="40">
        <v>2120000</v>
      </c>
      <c r="H284" s="2" t="str">
        <f t="shared" si="13"/>
        <v>172002120000</v>
      </c>
      <c r="I284" s="2" t="str">
        <f t="shared" si="14"/>
        <v>2</v>
      </c>
      <c r="J284" s="2" t="s">
        <v>368</v>
      </c>
      <c r="K284" s="21">
        <v>1000</v>
      </c>
      <c r="L284" t="e">
        <f>INDEX('A I D FUTURES'!$B:$B,MATCH(H284,'A I D FUTURES'!$A:$A,0))</f>
        <v>#N/A</v>
      </c>
      <c r="M284" s="56" t="e">
        <f t="shared" si="16"/>
        <v>#N/A</v>
      </c>
    </row>
    <row r="285" spans="1:13" x14ac:dyDescent="0.25">
      <c r="A285" s="42" t="s">
        <v>150</v>
      </c>
      <c r="B285" s="40" t="s">
        <v>150</v>
      </c>
      <c r="C285" s="40" t="s">
        <v>2755</v>
      </c>
      <c r="D285" s="40" t="s">
        <v>2754</v>
      </c>
      <c r="E285" s="68">
        <v>17200</v>
      </c>
      <c r="F285" s="2" t="s">
        <v>360</v>
      </c>
      <c r="G285" s="40">
        <v>2279900</v>
      </c>
      <c r="H285" s="2" t="str">
        <f t="shared" si="13"/>
        <v>172002279900</v>
      </c>
      <c r="I285" s="2" t="str">
        <f t="shared" si="14"/>
        <v>2</v>
      </c>
      <c r="J285" s="2" t="s">
        <v>527</v>
      </c>
      <c r="K285" s="21">
        <v>7500</v>
      </c>
      <c r="L285" t="e">
        <f>INDEX('A I D FUTURES'!$B:$B,MATCH(H285,'A I D FUTURES'!$A:$A,0))</f>
        <v>#N/A</v>
      </c>
      <c r="M285" s="56" t="e">
        <f t="shared" si="16"/>
        <v>#N/A</v>
      </c>
    </row>
    <row r="286" spans="1:13" x14ac:dyDescent="0.25">
      <c r="A286" s="42" t="s">
        <v>150</v>
      </c>
      <c r="B286" s="40" t="s">
        <v>150</v>
      </c>
      <c r="C286" s="40" t="s">
        <v>2755</v>
      </c>
      <c r="D286" s="40" t="s">
        <v>2754</v>
      </c>
      <c r="E286" s="68">
        <v>17200</v>
      </c>
      <c r="F286" s="2" t="s">
        <v>360</v>
      </c>
      <c r="G286" s="40">
        <v>4800139</v>
      </c>
      <c r="H286" s="2" t="str">
        <f t="shared" si="13"/>
        <v>172004800139</v>
      </c>
      <c r="I286" s="2" t="str">
        <f t="shared" si="14"/>
        <v>4</v>
      </c>
      <c r="J286" s="40" t="s">
        <v>682</v>
      </c>
      <c r="K286" s="21">
        <v>700</v>
      </c>
      <c r="L286" t="e">
        <f>INDEX('A I D FUTURES'!$B:$B,MATCH(H286,'A I D FUTURES'!$A:$A,0))</f>
        <v>#N/A</v>
      </c>
    </row>
    <row r="287" spans="1:13" x14ac:dyDescent="0.25">
      <c r="A287" s="42" t="s">
        <v>150</v>
      </c>
      <c r="B287" s="40" t="s">
        <v>150</v>
      </c>
      <c r="C287" s="40" t="s">
        <v>2755</v>
      </c>
      <c r="D287" s="40" t="s">
        <v>2754</v>
      </c>
      <c r="E287" s="68">
        <v>17200</v>
      </c>
      <c r="F287" s="2" t="s">
        <v>360</v>
      </c>
      <c r="G287" s="40">
        <v>4800161</v>
      </c>
      <c r="H287" s="2" t="str">
        <f t="shared" si="13"/>
        <v>172004800161</v>
      </c>
      <c r="I287" s="2" t="str">
        <f t="shared" si="14"/>
        <v>4</v>
      </c>
      <c r="J287" s="40" t="s">
        <v>693</v>
      </c>
      <c r="K287" s="21">
        <v>1000</v>
      </c>
      <c r="L287" t="e">
        <f>INDEX('A I D FUTURES'!$B:$B,MATCH(H287,'A I D FUTURES'!$A:$A,0))</f>
        <v>#N/A</v>
      </c>
    </row>
    <row r="288" spans="1:13" x14ac:dyDescent="0.25">
      <c r="A288" s="42" t="s">
        <v>150</v>
      </c>
      <c r="B288" s="40" t="s">
        <v>150</v>
      </c>
      <c r="C288" s="40" t="s">
        <v>2755</v>
      </c>
      <c r="D288" s="40" t="s">
        <v>2754</v>
      </c>
      <c r="E288" s="68">
        <v>17200</v>
      </c>
      <c r="F288" s="2" t="s">
        <v>360</v>
      </c>
      <c r="G288" s="40">
        <v>4800180</v>
      </c>
      <c r="H288" s="2" t="str">
        <f t="shared" si="13"/>
        <v>172004800180</v>
      </c>
      <c r="I288" s="2" t="str">
        <f t="shared" si="14"/>
        <v>4</v>
      </c>
      <c r="J288" s="40" t="s">
        <v>696</v>
      </c>
      <c r="K288" s="21">
        <v>750</v>
      </c>
      <c r="L288">
        <f>INDEX('A I D FUTURES'!$B:$B,MATCH(H288,'A I D FUTURES'!$A:$A,0))</f>
        <v>627.74</v>
      </c>
      <c r="M288" s="56">
        <f>+K288-L288</f>
        <v>122.25999999999999</v>
      </c>
    </row>
    <row r="289" spans="1:13" x14ac:dyDescent="0.25">
      <c r="A289" s="42" t="s">
        <v>150</v>
      </c>
      <c r="B289" s="40" t="s">
        <v>150</v>
      </c>
      <c r="C289" s="40" t="s">
        <v>2755</v>
      </c>
      <c r="D289" s="40" t="s">
        <v>2754</v>
      </c>
      <c r="E289" s="68">
        <v>17200</v>
      </c>
      <c r="F289" s="2" t="s">
        <v>360</v>
      </c>
      <c r="G289" s="40">
        <v>4800187</v>
      </c>
      <c r="H289" s="2" t="str">
        <f t="shared" si="13"/>
        <v>172004800187</v>
      </c>
      <c r="I289" s="2" t="str">
        <f t="shared" si="14"/>
        <v>4</v>
      </c>
      <c r="J289" s="40" t="s">
        <v>700</v>
      </c>
      <c r="K289" s="21">
        <v>1500</v>
      </c>
      <c r="L289" t="e">
        <f>INDEX('A I D FUTURES'!$B:$B,MATCH(H289,'A I D FUTURES'!$A:$A,0))</f>
        <v>#N/A</v>
      </c>
    </row>
    <row r="290" spans="1:13" x14ac:dyDescent="0.25">
      <c r="A290" s="42" t="s">
        <v>150</v>
      </c>
      <c r="B290" s="40" t="s">
        <v>78</v>
      </c>
      <c r="C290" s="40">
        <v>10</v>
      </c>
      <c r="D290" s="40" t="s">
        <v>2756</v>
      </c>
      <c r="E290" s="68">
        <v>17200</v>
      </c>
      <c r="F290" s="2" t="s">
        <v>360</v>
      </c>
      <c r="G290" s="40">
        <v>6190038</v>
      </c>
      <c r="H290" s="2" t="str">
        <f t="shared" si="13"/>
        <v>172006190038</v>
      </c>
      <c r="I290" s="2" t="str">
        <f t="shared" si="14"/>
        <v>6</v>
      </c>
      <c r="J290" s="2" t="s">
        <v>711</v>
      </c>
      <c r="K290" s="21">
        <v>3000</v>
      </c>
      <c r="L290" t="e">
        <f>INDEX('A I D FUTURES'!$B:$B,MATCH(H290,'A I D FUTURES'!$A:$A,0))</f>
        <v>#N/A</v>
      </c>
    </row>
    <row r="291" spans="1:13" x14ac:dyDescent="0.25">
      <c r="A291" s="62" t="s">
        <v>284</v>
      </c>
      <c r="B291" s="108" t="s">
        <v>284</v>
      </c>
      <c r="C291" s="40" t="s">
        <v>2751</v>
      </c>
      <c r="D291" s="40" t="s">
        <v>2750</v>
      </c>
      <c r="E291" s="68">
        <v>23100</v>
      </c>
      <c r="F291" s="64" t="s">
        <v>258</v>
      </c>
      <c r="G291" s="87">
        <v>1200301</v>
      </c>
      <c r="H291" s="64" t="str">
        <f t="shared" si="13"/>
        <v>231001200301</v>
      </c>
      <c r="I291" s="64" t="str">
        <f t="shared" si="14"/>
        <v>1</v>
      </c>
      <c r="J291" s="64" t="s">
        <v>291</v>
      </c>
      <c r="K291" s="21">
        <v>5711.39</v>
      </c>
      <c r="L291" t="e">
        <f>INDEX('A I D FUTURES'!$B:$B,MATCH(H291,'A I D FUTURES'!$A:$A,0))</f>
        <v>#N/A</v>
      </c>
      <c r="M291" s="56" t="e">
        <f>+K291-L291</f>
        <v>#N/A</v>
      </c>
    </row>
    <row r="292" spans="1:13" x14ac:dyDescent="0.25">
      <c r="A292" s="62" t="s">
        <v>284</v>
      </c>
      <c r="B292" s="108" t="s">
        <v>284</v>
      </c>
      <c r="C292" s="40" t="s">
        <v>2751</v>
      </c>
      <c r="D292" s="40" t="s">
        <v>2750</v>
      </c>
      <c r="E292" s="68">
        <v>23100</v>
      </c>
      <c r="F292" s="64" t="s">
        <v>258</v>
      </c>
      <c r="G292" s="87">
        <v>1210001</v>
      </c>
      <c r="H292" s="64" t="str">
        <f t="shared" si="13"/>
        <v>231001210001</v>
      </c>
      <c r="I292" s="64" t="str">
        <f t="shared" si="14"/>
        <v>1</v>
      </c>
      <c r="J292" s="64" t="s">
        <v>297</v>
      </c>
      <c r="K292" s="21">
        <v>3194.8</v>
      </c>
      <c r="L292" t="e">
        <f>INDEX('A I D FUTURES'!$B:$B,MATCH(H292,'A I D FUTURES'!$A:$A,0))</f>
        <v>#N/A</v>
      </c>
    </row>
    <row r="293" spans="1:13" x14ac:dyDescent="0.25">
      <c r="A293" s="62" t="s">
        <v>284</v>
      </c>
      <c r="B293" s="108" t="s">
        <v>284</v>
      </c>
      <c r="C293" s="40" t="s">
        <v>2751</v>
      </c>
      <c r="D293" s="40" t="s">
        <v>2750</v>
      </c>
      <c r="E293" s="68">
        <v>23100</v>
      </c>
      <c r="F293" s="64" t="s">
        <v>258</v>
      </c>
      <c r="G293" s="87">
        <v>1210101</v>
      </c>
      <c r="H293" s="64" t="str">
        <f t="shared" si="13"/>
        <v>231001210101</v>
      </c>
      <c r="I293" s="64" t="str">
        <f t="shared" si="14"/>
        <v>1</v>
      </c>
      <c r="J293" s="64" t="s">
        <v>298</v>
      </c>
      <c r="K293" s="21">
        <v>2481.7800000000002</v>
      </c>
      <c r="L293" t="e">
        <f>INDEX('A I D FUTURES'!$B:$B,MATCH(H293,'A I D FUTURES'!$A:$A,0))</f>
        <v>#N/A</v>
      </c>
    </row>
    <row r="294" spans="1:13" x14ac:dyDescent="0.25">
      <c r="A294" s="62" t="s">
        <v>284</v>
      </c>
      <c r="B294" s="108" t="s">
        <v>284</v>
      </c>
      <c r="C294" s="40" t="s">
        <v>2751</v>
      </c>
      <c r="D294" s="40" t="s">
        <v>2750</v>
      </c>
      <c r="E294" s="68">
        <v>23100</v>
      </c>
      <c r="F294" s="64" t="s">
        <v>258</v>
      </c>
      <c r="G294" s="87">
        <v>1310001</v>
      </c>
      <c r="H294" s="64" t="str">
        <f t="shared" si="13"/>
        <v>231001310001</v>
      </c>
      <c r="I294" s="64" t="str">
        <f t="shared" si="14"/>
        <v>1</v>
      </c>
      <c r="J294" s="64" t="s">
        <v>329</v>
      </c>
      <c r="K294" s="21">
        <v>14915.02</v>
      </c>
      <c r="L294" t="e">
        <f>INDEX('A I D FUTURES'!$B:$B,MATCH(H294,'A I D FUTURES'!$A:$A,0))</f>
        <v>#N/A</v>
      </c>
    </row>
    <row r="295" spans="1:13" x14ac:dyDescent="0.25">
      <c r="A295" s="62" t="s">
        <v>284</v>
      </c>
      <c r="B295" s="108" t="s">
        <v>284</v>
      </c>
      <c r="C295" s="40" t="s">
        <v>2751</v>
      </c>
      <c r="D295" s="40" t="s">
        <v>2750</v>
      </c>
      <c r="E295" s="68">
        <v>23100</v>
      </c>
      <c r="F295" s="64" t="s">
        <v>258</v>
      </c>
      <c r="G295" s="87">
        <v>1310002</v>
      </c>
      <c r="H295" s="64" t="str">
        <f t="shared" si="13"/>
        <v>231001310002</v>
      </c>
      <c r="I295" s="64" t="str">
        <f t="shared" si="14"/>
        <v>1</v>
      </c>
      <c r="J295" s="64" t="s">
        <v>340</v>
      </c>
      <c r="K295" s="21">
        <v>2071.09</v>
      </c>
      <c r="L295" t="e">
        <f>INDEX('A I D FUTURES'!$B:$B,MATCH(H295,'A I D FUTURES'!$A:$A,0))</f>
        <v>#N/A</v>
      </c>
    </row>
    <row r="296" spans="1:13" x14ac:dyDescent="0.25">
      <c r="A296" s="62" t="s">
        <v>284</v>
      </c>
      <c r="B296" s="108" t="s">
        <v>284</v>
      </c>
      <c r="C296" s="40" t="s">
        <v>2751</v>
      </c>
      <c r="D296" s="40" t="s">
        <v>2750</v>
      </c>
      <c r="E296" s="68">
        <v>23100</v>
      </c>
      <c r="F296" s="64" t="s">
        <v>258</v>
      </c>
      <c r="G296" s="87">
        <v>1310003</v>
      </c>
      <c r="H296" s="64" t="str">
        <f t="shared" si="13"/>
        <v>231001310003</v>
      </c>
      <c r="I296" s="64" t="str">
        <f t="shared" si="14"/>
        <v>1</v>
      </c>
      <c r="J296" s="64" t="s">
        <v>341</v>
      </c>
      <c r="K296" s="21">
        <v>8251.32</v>
      </c>
      <c r="L296" t="e">
        <f>INDEX('A I D FUTURES'!$B:$B,MATCH(H296,'A I D FUTURES'!$A:$A,0))</f>
        <v>#N/A</v>
      </c>
    </row>
    <row r="297" spans="1:13" x14ac:dyDescent="0.25">
      <c r="A297" s="62" t="s">
        <v>284</v>
      </c>
      <c r="B297" s="108" t="s">
        <v>284</v>
      </c>
      <c r="C297" s="40" t="s">
        <v>2751</v>
      </c>
      <c r="D297" s="40" t="s">
        <v>2750</v>
      </c>
      <c r="E297" s="68">
        <v>23100</v>
      </c>
      <c r="F297" s="64" t="s">
        <v>258</v>
      </c>
      <c r="G297" s="87">
        <v>1310004</v>
      </c>
      <c r="H297" s="64" t="str">
        <f t="shared" si="13"/>
        <v>231001310004</v>
      </c>
      <c r="I297" s="64" t="str">
        <f t="shared" si="14"/>
        <v>1</v>
      </c>
      <c r="J297" s="64" t="s">
        <v>342</v>
      </c>
      <c r="K297" s="21">
        <v>8005.34</v>
      </c>
      <c r="L297" t="e">
        <f>INDEX('A I D FUTURES'!$B:$B,MATCH(H297,'A I D FUTURES'!$A:$A,0))</f>
        <v>#N/A</v>
      </c>
    </row>
    <row r="298" spans="1:13" x14ac:dyDescent="0.25">
      <c r="A298" s="62" t="s">
        <v>284</v>
      </c>
      <c r="B298" s="108" t="s">
        <v>284</v>
      </c>
      <c r="C298" s="40" t="s">
        <v>2751</v>
      </c>
      <c r="D298" s="40" t="s">
        <v>2750</v>
      </c>
      <c r="E298" s="68">
        <v>23100</v>
      </c>
      <c r="F298" s="64" t="s">
        <v>258</v>
      </c>
      <c r="G298" s="87">
        <v>1600001</v>
      </c>
      <c r="H298" s="64" t="str">
        <f t="shared" si="13"/>
        <v>231001600001</v>
      </c>
      <c r="I298" s="64" t="str">
        <f t="shared" si="14"/>
        <v>1</v>
      </c>
      <c r="J298" s="64" t="s">
        <v>349</v>
      </c>
      <c r="K298" s="21">
        <v>14061.8</v>
      </c>
      <c r="L298" t="e">
        <f>INDEX('A I D FUTURES'!$B:$B,MATCH(H298,'A I D FUTURES'!$A:$A,0))</f>
        <v>#N/A</v>
      </c>
    </row>
    <row r="299" spans="1:13" x14ac:dyDescent="0.25">
      <c r="A299" s="42" t="s">
        <v>125</v>
      </c>
      <c r="B299" s="40" t="s">
        <v>125</v>
      </c>
      <c r="C299" s="40" t="s">
        <v>2758</v>
      </c>
      <c r="D299" s="40" t="s">
        <v>2757</v>
      </c>
      <c r="E299" s="68">
        <v>23100</v>
      </c>
      <c r="F299" s="2" t="s">
        <v>258</v>
      </c>
      <c r="G299" s="40">
        <v>2020001</v>
      </c>
      <c r="H299" s="2" t="str">
        <f t="shared" si="13"/>
        <v>231002020001</v>
      </c>
      <c r="I299" s="2" t="str">
        <f t="shared" si="14"/>
        <v>2</v>
      </c>
      <c r="J299" s="2" t="s">
        <v>257</v>
      </c>
      <c r="K299" s="21">
        <v>10890</v>
      </c>
      <c r="L299">
        <f>INDEX('A I D FUTURES'!$B:$B,MATCH(H299,'A I D FUTURES'!$A:$A,0))</f>
        <v>10890</v>
      </c>
      <c r="M299" s="56">
        <f t="shared" ref="M299:M300" si="17">+K299-L299</f>
        <v>0</v>
      </c>
    </row>
    <row r="300" spans="1:13" x14ac:dyDescent="0.25">
      <c r="A300" s="42" t="s">
        <v>278</v>
      </c>
      <c r="B300" s="40" t="s">
        <v>278</v>
      </c>
      <c r="C300" s="40" t="s">
        <v>2751</v>
      </c>
      <c r="D300" s="40" t="s">
        <v>2750</v>
      </c>
      <c r="E300" s="68">
        <v>23100</v>
      </c>
      <c r="F300" s="2" t="s">
        <v>258</v>
      </c>
      <c r="G300" s="40">
        <v>2060001</v>
      </c>
      <c r="H300" s="2" t="str">
        <f t="shared" si="13"/>
        <v>231002060001</v>
      </c>
      <c r="I300" s="2" t="str">
        <f t="shared" si="14"/>
        <v>2</v>
      </c>
      <c r="J300" s="2" t="s">
        <v>279</v>
      </c>
      <c r="K300" s="21">
        <v>290.39999999999998</v>
      </c>
      <c r="L300">
        <f>INDEX('A I D FUTURES'!$B:$B,MATCH(H300,'A I D FUTURES'!$A:$A,0))</f>
        <v>290.39999999999998</v>
      </c>
      <c r="M300" s="56">
        <f t="shared" si="17"/>
        <v>0</v>
      </c>
    </row>
    <row r="301" spans="1:13" x14ac:dyDescent="0.25">
      <c r="A301" s="42" t="s">
        <v>150</v>
      </c>
      <c r="B301" s="40" t="s">
        <v>150</v>
      </c>
      <c r="C301" s="40" t="s">
        <v>2755</v>
      </c>
      <c r="D301" s="40" t="s">
        <v>2754</v>
      </c>
      <c r="E301" s="68">
        <v>23100</v>
      </c>
      <c r="F301" s="2" t="s">
        <v>258</v>
      </c>
      <c r="G301" s="40">
        <v>2120000</v>
      </c>
      <c r="H301" s="2" t="str">
        <f t="shared" si="13"/>
        <v>231002120000</v>
      </c>
      <c r="I301" s="2" t="str">
        <f t="shared" si="14"/>
        <v>2</v>
      </c>
      <c r="J301" s="2" t="s">
        <v>368</v>
      </c>
      <c r="K301" s="21">
        <v>3000</v>
      </c>
      <c r="L301" t="e">
        <f>INDEX('A I D FUTURES'!$B:$B,MATCH(H301,'A I D FUTURES'!$A:$A,0))</f>
        <v>#N/A</v>
      </c>
    </row>
    <row r="302" spans="1:13" x14ac:dyDescent="0.25">
      <c r="A302" s="42" t="s">
        <v>125</v>
      </c>
      <c r="B302" s="40" t="s">
        <v>150</v>
      </c>
      <c r="C302" s="40" t="s">
        <v>2755</v>
      </c>
      <c r="D302" s="40" t="s">
        <v>2754</v>
      </c>
      <c r="E302" s="68">
        <v>23100</v>
      </c>
      <c r="F302" s="2" t="s">
        <v>258</v>
      </c>
      <c r="G302" s="40">
        <v>2130001</v>
      </c>
      <c r="H302" s="2" t="str">
        <f t="shared" si="13"/>
        <v>231002130001</v>
      </c>
      <c r="I302" s="2" t="str">
        <f t="shared" si="14"/>
        <v>2</v>
      </c>
      <c r="J302" s="2" t="s">
        <v>378</v>
      </c>
      <c r="K302" s="21">
        <v>500</v>
      </c>
      <c r="L302" t="e">
        <f>INDEX('A I D FUTURES'!$B:$B,MATCH(H302,'A I D FUTURES'!$A:$A,0))</f>
        <v>#N/A</v>
      </c>
    </row>
    <row r="303" spans="1:13" x14ac:dyDescent="0.25">
      <c r="A303" s="42" t="s">
        <v>125</v>
      </c>
      <c r="B303" s="40" t="s">
        <v>125</v>
      </c>
      <c r="C303" s="40" t="s">
        <v>2758</v>
      </c>
      <c r="D303" s="40" t="s">
        <v>2757</v>
      </c>
      <c r="E303" s="68">
        <v>23100</v>
      </c>
      <c r="F303" s="27" t="s">
        <v>258</v>
      </c>
      <c r="G303" s="40">
        <v>2150001</v>
      </c>
      <c r="H303" s="2" t="str">
        <f t="shared" si="13"/>
        <v>231002150001</v>
      </c>
      <c r="I303" s="2" t="str">
        <f t="shared" si="14"/>
        <v>2</v>
      </c>
      <c r="J303" s="2" t="s">
        <v>382</v>
      </c>
      <c r="K303" s="21">
        <v>3000</v>
      </c>
      <c r="L303" t="e">
        <f>INDEX('A I D FUTURES'!$B:$B,MATCH(H303,'A I D FUTURES'!$A:$A,0))</f>
        <v>#N/A</v>
      </c>
    </row>
    <row r="304" spans="1:13" x14ac:dyDescent="0.25">
      <c r="A304" s="42" t="s">
        <v>278</v>
      </c>
      <c r="B304" s="40" t="s">
        <v>278</v>
      </c>
      <c r="C304" s="40" t="s">
        <v>2751</v>
      </c>
      <c r="D304" s="40" t="s">
        <v>2750</v>
      </c>
      <c r="E304" s="68">
        <v>23100</v>
      </c>
      <c r="F304" s="2" t="s">
        <v>258</v>
      </c>
      <c r="G304" s="40">
        <v>2160001</v>
      </c>
      <c r="H304" s="2" t="str">
        <f t="shared" si="13"/>
        <v>231002160001</v>
      </c>
      <c r="I304" s="2" t="str">
        <f t="shared" si="14"/>
        <v>2</v>
      </c>
      <c r="J304" s="2" t="s">
        <v>383</v>
      </c>
      <c r="K304" s="21">
        <v>100</v>
      </c>
      <c r="L304" t="e">
        <f>INDEX('A I D FUTURES'!$B:$B,MATCH(H304,'A I D FUTURES'!$A:$A,0))</f>
        <v>#N/A</v>
      </c>
    </row>
    <row r="305" spans="1:13" x14ac:dyDescent="0.25">
      <c r="A305" s="42" t="s">
        <v>278</v>
      </c>
      <c r="B305" s="40" t="s">
        <v>278</v>
      </c>
      <c r="C305" s="40" t="s">
        <v>2751</v>
      </c>
      <c r="D305" s="40" t="s">
        <v>2750</v>
      </c>
      <c r="E305" s="68">
        <v>23100</v>
      </c>
      <c r="F305" s="2" t="s">
        <v>258</v>
      </c>
      <c r="G305" s="40">
        <v>2160002</v>
      </c>
      <c r="H305" s="2" t="str">
        <f t="shared" si="13"/>
        <v>231002160002</v>
      </c>
      <c r="I305" s="2" t="str">
        <f t="shared" si="14"/>
        <v>2</v>
      </c>
      <c r="J305" s="2" t="s">
        <v>384</v>
      </c>
      <c r="K305" s="21">
        <v>100</v>
      </c>
      <c r="L305" t="e">
        <f>INDEX('A I D FUTURES'!$B:$B,MATCH(H305,'A I D FUTURES'!$A:$A,0))</f>
        <v>#N/A</v>
      </c>
    </row>
    <row r="306" spans="1:13" x14ac:dyDescent="0.25">
      <c r="A306" s="42" t="s">
        <v>125</v>
      </c>
      <c r="B306" s="40" t="s">
        <v>125</v>
      </c>
      <c r="C306" s="40" t="s">
        <v>2758</v>
      </c>
      <c r="D306" s="40" t="s">
        <v>2757</v>
      </c>
      <c r="E306" s="68">
        <v>23100</v>
      </c>
      <c r="F306" s="2" t="s">
        <v>258</v>
      </c>
      <c r="G306" s="40">
        <v>2200001</v>
      </c>
      <c r="H306" s="2" t="str">
        <f t="shared" si="13"/>
        <v>231002200001</v>
      </c>
      <c r="I306" s="2" t="str">
        <f t="shared" si="14"/>
        <v>2</v>
      </c>
      <c r="J306" s="2" t="s">
        <v>388</v>
      </c>
      <c r="K306" s="21">
        <v>500</v>
      </c>
      <c r="L306">
        <f>INDEX('A I D FUTURES'!$B:$B,MATCH(H306,'A I D FUTURES'!$A:$A,0))</f>
        <v>94.15</v>
      </c>
    </row>
    <row r="307" spans="1:13" x14ac:dyDescent="0.25">
      <c r="A307" s="42" t="s">
        <v>278</v>
      </c>
      <c r="B307" s="40" t="s">
        <v>278</v>
      </c>
      <c r="C307" s="40" t="s">
        <v>2751</v>
      </c>
      <c r="D307" s="40" t="s">
        <v>2750</v>
      </c>
      <c r="E307" s="68">
        <v>23100</v>
      </c>
      <c r="F307" s="2" t="s">
        <v>258</v>
      </c>
      <c r="G307" s="40">
        <v>2200010</v>
      </c>
      <c r="H307" s="2" t="str">
        <f t="shared" si="13"/>
        <v>231002200010</v>
      </c>
      <c r="I307" s="2" t="str">
        <f t="shared" si="14"/>
        <v>2</v>
      </c>
      <c r="J307" s="2" t="s">
        <v>393</v>
      </c>
      <c r="K307" s="21">
        <v>500</v>
      </c>
      <c r="L307">
        <f>INDEX('A I D FUTURES'!$B:$B,MATCH(H307,'A I D FUTURES'!$A:$A,0))</f>
        <v>215.38</v>
      </c>
    </row>
    <row r="308" spans="1:13" x14ac:dyDescent="0.25">
      <c r="A308" s="42" t="s">
        <v>214</v>
      </c>
      <c r="B308" s="40" t="s">
        <v>214</v>
      </c>
      <c r="C308" s="40" t="s">
        <v>2755</v>
      </c>
      <c r="D308" s="40" t="s">
        <v>2754</v>
      </c>
      <c r="E308" s="68">
        <v>23100</v>
      </c>
      <c r="F308" s="2" t="s">
        <v>258</v>
      </c>
      <c r="G308" s="40">
        <v>2210001</v>
      </c>
      <c r="H308" s="2" t="str">
        <f t="shared" si="13"/>
        <v>231002210001</v>
      </c>
      <c r="I308" s="2" t="str">
        <f t="shared" si="14"/>
        <v>2</v>
      </c>
      <c r="J308" s="2" t="s">
        <v>397</v>
      </c>
      <c r="K308" s="21">
        <v>18000</v>
      </c>
      <c r="L308">
        <f>INDEX('A I D FUTURES'!$B:$B,MATCH(H308,'A I D FUTURES'!$A:$A,0))</f>
        <v>10800</v>
      </c>
    </row>
    <row r="309" spans="1:13" x14ac:dyDescent="0.25">
      <c r="A309" s="42" t="s">
        <v>125</v>
      </c>
      <c r="B309" s="40" t="s">
        <v>125</v>
      </c>
      <c r="C309" s="40" t="s">
        <v>2758</v>
      </c>
      <c r="D309" s="40" t="s">
        <v>2757</v>
      </c>
      <c r="E309" s="68">
        <v>23100</v>
      </c>
      <c r="F309" s="2" t="s">
        <v>258</v>
      </c>
      <c r="G309" s="40">
        <v>2210003</v>
      </c>
      <c r="H309" s="2" t="str">
        <f t="shared" si="13"/>
        <v>231002210003</v>
      </c>
      <c r="I309" s="2" t="str">
        <f t="shared" si="14"/>
        <v>2</v>
      </c>
      <c r="J309" s="2" t="s">
        <v>402</v>
      </c>
      <c r="K309" s="21">
        <v>500</v>
      </c>
      <c r="L309" t="e">
        <f>INDEX('A I D FUTURES'!$B:$B,MATCH(H309,'A I D FUTURES'!$A:$A,0))</f>
        <v>#N/A</v>
      </c>
    </row>
    <row r="310" spans="1:13" x14ac:dyDescent="0.25">
      <c r="A310" s="42" t="s">
        <v>214</v>
      </c>
      <c r="B310" s="40" t="s">
        <v>214</v>
      </c>
      <c r="C310" s="40" t="s">
        <v>2755</v>
      </c>
      <c r="D310" s="40" t="s">
        <v>2754</v>
      </c>
      <c r="E310" s="68">
        <v>23100</v>
      </c>
      <c r="F310" s="2" t="s">
        <v>258</v>
      </c>
      <c r="G310" s="40">
        <v>2210101</v>
      </c>
      <c r="H310" s="2" t="str">
        <f t="shared" si="13"/>
        <v>231002210101</v>
      </c>
      <c r="I310" s="2" t="str">
        <f t="shared" si="14"/>
        <v>2</v>
      </c>
      <c r="J310" s="2" t="s">
        <v>403</v>
      </c>
      <c r="K310" s="21">
        <v>1250</v>
      </c>
      <c r="L310" t="e">
        <f>INDEX('A I D FUTURES'!$B:$B,MATCH(H310,'A I D FUTURES'!$A:$A,0))</f>
        <v>#N/A</v>
      </c>
    </row>
    <row r="311" spans="1:13" x14ac:dyDescent="0.25">
      <c r="A311" s="42" t="s">
        <v>214</v>
      </c>
      <c r="B311" s="40" t="s">
        <v>214</v>
      </c>
      <c r="C311" s="40" t="s">
        <v>2755</v>
      </c>
      <c r="D311" s="40" t="s">
        <v>2754</v>
      </c>
      <c r="E311" s="68">
        <v>23100</v>
      </c>
      <c r="F311" s="2" t="s">
        <v>258</v>
      </c>
      <c r="G311" s="40">
        <v>2210201</v>
      </c>
      <c r="H311" s="2" t="str">
        <f t="shared" si="13"/>
        <v>231002210201</v>
      </c>
      <c r="I311" s="2" t="str">
        <f t="shared" si="14"/>
        <v>2</v>
      </c>
      <c r="J311" s="2" t="s">
        <v>405</v>
      </c>
      <c r="K311" s="21">
        <v>500</v>
      </c>
      <c r="L311">
        <f>INDEX('A I D FUTURES'!$B:$B,MATCH(H311,'A I D FUTURES'!$A:$A,0))</f>
        <v>500</v>
      </c>
    </row>
    <row r="312" spans="1:13" x14ac:dyDescent="0.25">
      <c r="A312" s="42" t="s">
        <v>125</v>
      </c>
      <c r="B312" s="40" t="s">
        <v>125</v>
      </c>
      <c r="C312" s="40" t="s">
        <v>2758</v>
      </c>
      <c r="D312" s="40" t="s">
        <v>2757</v>
      </c>
      <c r="E312" s="68">
        <v>23100</v>
      </c>
      <c r="F312" s="27" t="s">
        <v>258</v>
      </c>
      <c r="G312" s="40">
        <v>2210501</v>
      </c>
      <c r="H312" s="2" t="str">
        <f t="shared" si="13"/>
        <v>231002210501</v>
      </c>
      <c r="I312" s="2" t="str">
        <f t="shared" si="14"/>
        <v>2</v>
      </c>
      <c r="J312" s="27" t="s">
        <v>410</v>
      </c>
      <c r="K312" s="21">
        <v>100</v>
      </c>
      <c r="L312" t="e">
        <f>INDEX('A I D FUTURES'!$B:$B,MATCH(H312,'A I D FUTURES'!$A:$A,0))</f>
        <v>#N/A</v>
      </c>
    </row>
    <row r="313" spans="1:13" x14ac:dyDescent="0.25">
      <c r="A313" s="42" t="s">
        <v>125</v>
      </c>
      <c r="B313" s="40" t="s">
        <v>125</v>
      </c>
      <c r="C313" s="40" t="s">
        <v>2758</v>
      </c>
      <c r="D313" s="40" t="s">
        <v>2757</v>
      </c>
      <c r="E313" s="68">
        <v>23100</v>
      </c>
      <c r="F313" s="2" t="s">
        <v>258</v>
      </c>
      <c r="G313" s="40">
        <v>2219905</v>
      </c>
      <c r="H313" s="2" t="str">
        <f t="shared" si="13"/>
        <v>231002219905</v>
      </c>
      <c r="I313" s="2" t="str">
        <f t="shared" si="14"/>
        <v>2</v>
      </c>
      <c r="J313" s="2" t="s">
        <v>420</v>
      </c>
      <c r="K313" s="21">
        <v>100</v>
      </c>
      <c r="L313" t="e">
        <f>INDEX('A I D FUTURES'!$B:$B,MATCH(H313,'A I D FUTURES'!$A:$A,0))</f>
        <v>#N/A</v>
      </c>
    </row>
    <row r="314" spans="1:13" x14ac:dyDescent="0.25">
      <c r="A314" s="42" t="s">
        <v>278</v>
      </c>
      <c r="B314" s="40" t="s">
        <v>278</v>
      </c>
      <c r="C314" s="40" t="s">
        <v>2751</v>
      </c>
      <c r="D314" s="40" t="s">
        <v>2750</v>
      </c>
      <c r="E314" s="68">
        <v>23100</v>
      </c>
      <c r="F314" s="2" t="s">
        <v>258</v>
      </c>
      <c r="G314" s="40">
        <v>2220001</v>
      </c>
      <c r="H314" s="2" t="str">
        <f t="shared" si="13"/>
        <v>231002220001</v>
      </c>
      <c r="I314" s="2" t="str">
        <f t="shared" si="14"/>
        <v>2</v>
      </c>
      <c r="J314" s="2" t="s">
        <v>421</v>
      </c>
      <c r="K314" s="21">
        <v>750</v>
      </c>
      <c r="L314">
        <f>INDEX('A I D FUTURES'!$B:$B,MATCH(H314,'A I D FUTURES'!$A:$A,0))</f>
        <v>750</v>
      </c>
    </row>
    <row r="315" spans="1:13" x14ac:dyDescent="0.25">
      <c r="A315" s="42" t="s">
        <v>125</v>
      </c>
      <c r="B315" s="40" t="s">
        <v>125</v>
      </c>
      <c r="C315" s="40" t="s">
        <v>2758</v>
      </c>
      <c r="D315" s="40" t="s">
        <v>2757</v>
      </c>
      <c r="E315" s="68">
        <v>23100</v>
      </c>
      <c r="F315" s="2" t="s">
        <v>258</v>
      </c>
      <c r="G315" s="40">
        <v>2269900</v>
      </c>
      <c r="H315" s="2" t="str">
        <f t="shared" si="13"/>
        <v>231002269900</v>
      </c>
      <c r="I315" s="2" t="str">
        <f t="shared" si="14"/>
        <v>2</v>
      </c>
      <c r="J315" s="2" t="s">
        <v>469</v>
      </c>
      <c r="K315" s="21">
        <v>250</v>
      </c>
      <c r="L315" t="e">
        <f>INDEX('A I D FUTURES'!$B:$B,MATCH(H315,'A I D FUTURES'!$A:$A,0))</f>
        <v>#N/A</v>
      </c>
    </row>
    <row r="316" spans="1:13" x14ac:dyDescent="0.25">
      <c r="A316" s="42" t="s">
        <v>125</v>
      </c>
      <c r="B316" s="40" t="s">
        <v>125</v>
      </c>
      <c r="C316" s="40" t="s">
        <v>2758</v>
      </c>
      <c r="D316" s="40" t="s">
        <v>2757</v>
      </c>
      <c r="E316" s="68">
        <v>23101</v>
      </c>
      <c r="F316" s="2" t="s">
        <v>470</v>
      </c>
      <c r="G316" s="40">
        <v>2269900</v>
      </c>
      <c r="H316" s="2" t="str">
        <f t="shared" si="13"/>
        <v>231012269900</v>
      </c>
      <c r="I316" s="2" t="str">
        <f t="shared" si="14"/>
        <v>2</v>
      </c>
      <c r="J316" s="2" t="s">
        <v>469</v>
      </c>
      <c r="K316" s="21">
        <v>1000</v>
      </c>
      <c r="L316" t="e">
        <f>INDEX('A I D FUTURES'!$B:$B,MATCH(H316,'A I D FUTURES'!$A:$A,0))</f>
        <v>#N/A</v>
      </c>
    </row>
    <row r="317" spans="1:13" x14ac:dyDescent="0.25">
      <c r="A317" s="42" t="s">
        <v>125</v>
      </c>
      <c r="B317" s="40" t="s">
        <v>125</v>
      </c>
      <c r="C317" s="40" t="s">
        <v>2758</v>
      </c>
      <c r="D317" s="40" t="s">
        <v>2757</v>
      </c>
      <c r="E317" s="68">
        <v>23101</v>
      </c>
      <c r="F317" s="2" t="s">
        <v>470</v>
      </c>
      <c r="G317" s="40">
        <v>2269918</v>
      </c>
      <c r="H317" s="2" t="str">
        <f t="shared" si="13"/>
        <v>231012269918</v>
      </c>
      <c r="I317" s="2" t="str">
        <f t="shared" si="14"/>
        <v>2</v>
      </c>
      <c r="J317" s="2" t="s">
        <v>492</v>
      </c>
      <c r="K317" s="21">
        <v>500</v>
      </c>
      <c r="L317" t="e">
        <f>INDEX('A I D FUTURES'!$B:$B,MATCH(H317,'A I D FUTURES'!$A:$A,0))</f>
        <v>#N/A</v>
      </c>
    </row>
    <row r="318" spans="1:13" x14ac:dyDescent="0.25">
      <c r="A318" s="42" t="s">
        <v>125</v>
      </c>
      <c r="B318" s="40" t="s">
        <v>125</v>
      </c>
      <c r="C318" s="40" t="s">
        <v>2758</v>
      </c>
      <c r="D318" s="40" t="s">
        <v>2757</v>
      </c>
      <c r="E318" s="68">
        <v>23101</v>
      </c>
      <c r="F318" s="2" t="s">
        <v>470</v>
      </c>
      <c r="G318" s="40">
        <v>2269919</v>
      </c>
      <c r="H318" s="2" t="str">
        <f t="shared" si="13"/>
        <v>231012269919</v>
      </c>
      <c r="I318" s="2" t="str">
        <f t="shared" si="14"/>
        <v>2</v>
      </c>
      <c r="J318" s="2" t="s">
        <v>493</v>
      </c>
      <c r="K318" s="21">
        <v>3000</v>
      </c>
      <c r="L318" t="e">
        <f>INDEX('A I D FUTURES'!$B:$B,MATCH(H318,'A I D FUTURES'!$A:$A,0))</f>
        <v>#N/A</v>
      </c>
    </row>
    <row r="319" spans="1:13" x14ac:dyDescent="0.25">
      <c r="A319" s="42" t="s">
        <v>125</v>
      </c>
      <c r="B319" s="40" t="s">
        <v>125</v>
      </c>
      <c r="C319" s="40" t="s">
        <v>2758</v>
      </c>
      <c r="D319" s="40" t="s">
        <v>2757</v>
      </c>
      <c r="E319" s="68">
        <v>23101</v>
      </c>
      <c r="F319" s="2" t="s">
        <v>470</v>
      </c>
      <c r="G319" s="40">
        <v>2269923</v>
      </c>
      <c r="H319" s="2" t="str">
        <f t="shared" si="13"/>
        <v>231012269923</v>
      </c>
      <c r="I319" s="2" t="str">
        <f t="shared" si="14"/>
        <v>2</v>
      </c>
      <c r="J319" s="2" t="s">
        <v>496</v>
      </c>
      <c r="K319" s="21">
        <v>5000</v>
      </c>
      <c r="L319" t="e">
        <f>INDEX('A I D FUTURES'!$B:$B,MATCH(H319,'A I D FUTURES'!$A:$A,0))</f>
        <v>#N/A</v>
      </c>
      <c r="M319" s="56" t="e">
        <f>+K319-L319</f>
        <v>#N/A</v>
      </c>
    </row>
    <row r="320" spans="1:13" x14ac:dyDescent="0.25">
      <c r="A320" s="42" t="s">
        <v>125</v>
      </c>
      <c r="B320" s="40" t="s">
        <v>125</v>
      </c>
      <c r="C320" s="40" t="s">
        <v>2758</v>
      </c>
      <c r="D320" s="40" t="s">
        <v>2757</v>
      </c>
      <c r="E320" s="68">
        <v>23101</v>
      </c>
      <c r="F320" s="2" t="s">
        <v>470</v>
      </c>
      <c r="G320" s="40">
        <v>2269924</v>
      </c>
      <c r="H320" s="2" t="str">
        <f t="shared" si="13"/>
        <v>231012269924</v>
      </c>
      <c r="I320" s="2" t="str">
        <f t="shared" si="14"/>
        <v>2</v>
      </c>
      <c r="J320" s="2" t="s">
        <v>499</v>
      </c>
      <c r="K320" s="21">
        <v>3000</v>
      </c>
      <c r="L320" t="e">
        <f>INDEX('A I D FUTURES'!$B:$B,MATCH(H320,'A I D FUTURES'!$A:$A,0))</f>
        <v>#N/A</v>
      </c>
    </row>
    <row r="321" spans="1:13" x14ac:dyDescent="0.25">
      <c r="A321" s="42" t="s">
        <v>125</v>
      </c>
      <c r="B321" s="40" t="s">
        <v>125</v>
      </c>
      <c r="C321" s="40" t="s">
        <v>2758</v>
      </c>
      <c r="D321" s="40" t="s">
        <v>2757</v>
      </c>
      <c r="E321" s="68">
        <v>23101</v>
      </c>
      <c r="F321" s="2" t="s">
        <v>470</v>
      </c>
      <c r="G321" s="40">
        <v>2279949</v>
      </c>
      <c r="H321" s="2" t="str">
        <f t="shared" ref="H321:H381" si="18">_xlfn.CONCAT(E321,G321)</f>
        <v>231012279949</v>
      </c>
      <c r="I321" s="2" t="str">
        <f t="shared" ref="I321:I381" si="19">MID(G321,1,1)</f>
        <v>2</v>
      </c>
      <c r="J321" s="2" t="s">
        <v>563</v>
      </c>
      <c r="K321" s="21">
        <v>3000</v>
      </c>
      <c r="L321" t="e">
        <f>INDEX('A I D FUTURES'!$B:$B,MATCH(H321,'A I D FUTURES'!$A:$A,0))</f>
        <v>#N/A</v>
      </c>
    </row>
    <row r="322" spans="1:13" x14ac:dyDescent="0.25">
      <c r="A322" s="42" t="s">
        <v>125</v>
      </c>
      <c r="B322" s="40" t="s">
        <v>125</v>
      </c>
      <c r="C322" s="40" t="s">
        <v>2758</v>
      </c>
      <c r="D322" s="40" t="s">
        <v>2757</v>
      </c>
      <c r="E322" s="68">
        <v>23101</v>
      </c>
      <c r="F322" s="2" t="s">
        <v>470</v>
      </c>
      <c r="G322" s="40">
        <v>4650001</v>
      </c>
      <c r="H322" s="2" t="str">
        <f t="shared" si="18"/>
        <v>231014650001</v>
      </c>
      <c r="I322" s="2" t="str">
        <f t="shared" si="19"/>
        <v>4</v>
      </c>
      <c r="J322" s="40" t="s">
        <v>606</v>
      </c>
      <c r="K322" s="21">
        <v>100000</v>
      </c>
      <c r="L322" t="e">
        <f>INDEX('A I D FUTURES'!$B:$B,MATCH(H322,'A I D FUTURES'!$A:$A,0))</f>
        <v>#N/A</v>
      </c>
    </row>
    <row r="323" spans="1:13" x14ac:dyDescent="0.25">
      <c r="A323" s="42" t="s">
        <v>125</v>
      </c>
      <c r="B323" s="40" t="s">
        <v>125</v>
      </c>
      <c r="C323" s="40" t="s">
        <v>2758</v>
      </c>
      <c r="D323" s="40" t="s">
        <v>2757</v>
      </c>
      <c r="E323" s="68">
        <v>23102</v>
      </c>
      <c r="F323" s="27" t="s">
        <v>497</v>
      </c>
      <c r="G323" s="40">
        <v>2269923</v>
      </c>
      <c r="H323" s="2" t="str">
        <f t="shared" si="18"/>
        <v>231022269923</v>
      </c>
      <c r="I323" s="2" t="str">
        <f t="shared" si="19"/>
        <v>2</v>
      </c>
      <c r="J323" s="2" t="s">
        <v>498</v>
      </c>
      <c r="K323" s="21">
        <v>181.5</v>
      </c>
      <c r="L323">
        <f>INDEX('A I D FUTURES'!$B:$B,MATCH(H323,'A I D FUTURES'!$A:$A,0))</f>
        <v>181.5</v>
      </c>
    </row>
    <row r="324" spans="1:13" x14ac:dyDescent="0.25">
      <c r="A324" s="42" t="s">
        <v>125</v>
      </c>
      <c r="B324" s="40" t="s">
        <v>125</v>
      </c>
      <c r="C324" s="40" t="s">
        <v>2758</v>
      </c>
      <c r="D324" s="40" t="s">
        <v>2757</v>
      </c>
      <c r="E324" s="68">
        <v>23102</v>
      </c>
      <c r="F324" s="2" t="s">
        <v>497</v>
      </c>
      <c r="G324" s="40">
        <v>4800006</v>
      </c>
      <c r="H324" s="2" t="str">
        <f t="shared" si="18"/>
        <v>231024800006</v>
      </c>
      <c r="I324" s="2" t="str">
        <f t="shared" si="19"/>
        <v>4</v>
      </c>
      <c r="J324" s="40" t="s">
        <v>617</v>
      </c>
      <c r="K324" s="21">
        <v>1500</v>
      </c>
      <c r="L324" t="e">
        <f>INDEX('A I D FUTURES'!$B:$B,MATCH(H324,'A I D FUTURES'!$A:$A,0))</f>
        <v>#N/A</v>
      </c>
      <c r="M324" s="56" t="e">
        <f t="shared" ref="M324:M326" si="20">+K324-L324</f>
        <v>#N/A</v>
      </c>
    </row>
    <row r="325" spans="1:13" x14ac:dyDescent="0.25">
      <c r="A325" s="42" t="s">
        <v>125</v>
      </c>
      <c r="B325" s="40" t="s">
        <v>125</v>
      </c>
      <c r="C325" s="40" t="s">
        <v>2758</v>
      </c>
      <c r="D325" s="40" t="s">
        <v>2757</v>
      </c>
      <c r="E325" s="68">
        <v>23102</v>
      </c>
      <c r="F325" s="2" t="s">
        <v>497</v>
      </c>
      <c r="G325" s="40">
        <v>4800054</v>
      </c>
      <c r="H325" s="2" t="str">
        <f t="shared" si="18"/>
        <v>231024800054</v>
      </c>
      <c r="I325" s="2" t="str">
        <f t="shared" si="19"/>
        <v>4</v>
      </c>
      <c r="J325" s="40" t="s">
        <v>643</v>
      </c>
      <c r="K325" s="21">
        <v>600</v>
      </c>
      <c r="L325" t="e">
        <f>INDEX('A I D FUTURES'!$B:$B,MATCH(H325,'A I D FUTURES'!$A:$A,0))</f>
        <v>#N/A</v>
      </c>
      <c r="M325" s="56" t="e">
        <f t="shared" si="20"/>
        <v>#N/A</v>
      </c>
    </row>
    <row r="326" spans="1:13" x14ac:dyDescent="0.25">
      <c r="A326" s="42" t="s">
        <v>125</v>
      </c>
      <c r="B326" s="40" t="s">
        <v>125</v>
      </c>
      <c r="C326" s="40" t="s">
        <v>2758</v>
      </c>
      <c r="D326" s="40" t="s">
        <v>2757</v>
      </c>
      <c r="E326" s="68">
        <v>23102</v>
      </c>
      <c r="F326" s="2" t="s">
        <v>497</v>
      </c>
      <c r="G326" s="40">
        <v>4800087</v>
      </c>
      <c r="H326" s="2" t="str">
        <f t="shared" si="18"/>
        <v>231024800087</v>
      </c>
      <c r="I326" s="2" t="str">
        <f t="shared" si="19"/>
        <v>4</v>
      </c>
      <c r="J326" s="40" t="s">
        <v>663</v>
      </c>
      <c r="K326" s="21">
        <v>5400</v>
      </c>
      <c r="L326" t="e">
        <f>INDEX('A I D FUTURES'!$B:$B,MATCH(H326,'A I D FUTURES'!$A:$A,0))</f>
        <v>#N/A</v>
      </c>
      <c r="M326" s="56" t="e">
        <f t="shared" si="20"/>
        <v>#N/A</v>
      </c>
    </row>
    <row r="327" spans="1:13" x14ac:dyDescent="0.25">
      <c r="A327" s="42" t="s">
        <v>125</v>
      </c>
      <c r="B327" s="40" t="s">
        <v>125</v>
      </c>
      <c r="C327" s="40" t="s">
        <v>2758</v>
      </c>
      <c r="D327" s="40" t="s">
        <v>2757</v>
      </c>
      <c r="E327" s="68">
        <v>23102</v>
      </c>
      <c r="F327" s="2" t="s">
        <v>497</v>
      </c>
      <c r="G327" s="40">
        <v>4800128</v>
      </c>
      <c r="H327" s="2" t="str">
        <f t="shared" si="18"/>
        <v>231024800128</v>
      </c>
      <c r="I327" s="2" t="str">
        <f t="shared" si="19"/>
        <v>4</v>
      </c>
      <c r="J327" s="40" t="s">
        <v>679</v>
      </c>
      <c r="K327" s="21">
        <v>6000</v>
      </c>
      <c r="L327" t="e">
        <f>INDEX('A I D FUTURES'!$B:$B,MATCH(H327,'A I D FUTURES'!$A:$A,0))</f>
        <v>#N/A</v>
      </c>
    </row>
    <row r="328" spans="1:13" x14ac:dyDescent="0.25">
      <c r="A328" s="42" t="s">
        <v>125</v>
      </c>
      <c r="B328" s="40" t="s">
        <v>125</v>
      </c>
      <c r="C328" s="40" t="s">
        <v>2758</v>
      </c>
      <c r="D328" s="40" t="s">
        <v>2757</v>
      </c>
      <c r="E328" s="68">
        <v>23102</v>
      </c>
      <c r="F328" s="2" t="s">
        <v>497</v>
      </c>
      <c r="G328" s="40">
        <v>4800137</v>
      </c>
      <c r="H328" s="2" t="str">
        <f t="shared" si="18"/>
        <v>231024800137</v>
      </c>
      <c r="I328" s="2" t="str">
        <f t="shared" si="19"/>
        <v>4</v>
      </c>
      <c r="J328" s="40" t="s">
        <v>681</v>
      </c>
      <c r="K328" s="21">
        <v>600</v>
      </c>
      <c r="L328" t="e">
        <f>INDEX('A I D FUTURES'!$B:$B,MATCH(H328,'A I D FUTURES'!$A:$A,0))</f>
        <v>#N/A</v>
      </c>
      <c r="M328" s="56" t="e">
        <f>+K328-L328</f>
        <v>#N/A</v>
      </c>
    </row>
    <row r="329" spans="1:13" x14ac:dyDescent="0.25">
      <c r="A329" s="42" t="s">
        <v>125</v>
      </c>
      <c r="B329" s="40" t="s">
        <v>125</v>
      </c>
      <c r="C329" s="40" t="s">
        <v>2758</v>
      </c>
      <c r="D329" s="40" t="s">
        <v>2757</v>
      </c>
      <c r="E329" s="68">
        <v>23102</v>
      </c>
      <c r="F329" s="27" t="s">
        <v>497</v>
      </c>
      <c r="G329" s="40">
        <v>4800159</v>
      </c>
      <c r="H329" s="2" t="str">
        <f t="shared" si="18"/>
        <v>231024800159</v>
      </c>
      <c r="I329" s="2" t="str">
        <f t="shared" si="19"/>
        <v>4</v>
      </c>
      <c r="J329" s="5" t="s">
        <v>613</v>
      </c>
      <c r="K329" s="21">
        <v>500</v>
      </c>
      <c r="L329" t="e">
        <f>INDEX('A I D FUTURES'!$B:$B,MATCH(H329,'A I D FUTURES'!$A:$A,0))</f>
        <v>#N/A</v>
      </c>
    </row>
    <row r="330" spans="1:13" x14ac:dyDescent="0.25">
      <c r="A330" s="42" t="s">
        <v>125</v>
      </c>
      <c r="B330" s="40" t="s">
        <v>125</v>
      </c>
      <c r="C330" s="40" t="s">
        <v>2758</v>
      </c>
      <c r="D330" s="40" t="s">
        <v>2757</v>
      </c>
      <c r="E330" s="68">
        <v>23102</v>
      </c>
      <c r="F330" s="2" t="s">
        <v>497</v>
      </c>
      <c r="G330" s="40">
        <v>4800181</v>
      </c>
      <c r="H330" s="2" t="str">
        <f t="shared" si="18"/>
        <v>231024800181</v>
      </c>
      <c r="I330" s="2" t="str">
        <f t="shared" si="19"/>
        <v>4</v>
      </c>
      <c r="J330" s="40" t="s">
        <v>697</v>
      </c>
      <c r="K330" s="21">
        <v>10500</v>
      </c>
      <c r="L330" t="e">
        <f>INDEX('A I D FUTURES'!$B:$B,MATCH(H330,'A I D FUTURES'!$A:$A,0))</f>
        <v>#N/A</v>
      </c>
      <c r="M330" s="56" t="e">
        <f>+K330-L330</f>
        <v>#N/A</v>
      </c>
    </row>
    <row r="331" spans="1:13" x14ac:dyDescent="0.25">
      <c r="A331" s="42" t="s">
        <v>125</v>
      </c>
      <c r="B331" s="40" t="s">
        <v>125</v>
      </c>
      <c r="C331" s="40" t="s">
        <v>2758</v>
      </c>
      <c r="D331" s="40" t="s">
        <v>2757</v>
      </c>
      <c r="E331" s="68">
        <v>23102</v>
      </c>
      <c r="F331" s="2" t="s">
        <v>497</v>
      </c>
      <c r="G331" s="40">
        <v>7800016</v>
      </c>
      <c r="H331" s="2" t="str">
        <f t="shared" si="18"/>
        <v>231027800016</v>
      </c>
      <c r="I331" s="2" t="str">
        <f t="shared" si="19"/>
        <v>7</v>
      </c>
      <c r="J331" s="40" t="s">
        <v>747</v>
      </c>
      <c r="K331" s="21">
        <v>6000</v>
      </c>
      <c r="L331" t="e">
        <f>INDEX('A I D FUTURES'!$B:$B,MATCH(H331,'A I D FUTURES'!$A:$A,0))</f>
        <v>#N/A</v>
      </c>
    </row>
    <row r="332" spans="1:13" x14ac:dyDescent="0.25">
      <c r="A332" s="62" t="s">
        <v>284</v>
      </c>
      <c r="B332" s="108" t="s">
        <v>284</v>
      </c>
      <c r="C332" s="40" t="s">
        <v>2751</v>
      </c>
      <c r="D332" s="40" t="s">
        <v>2750</v>
      </c>
      <c r="E332" s="68">
        <v>23103</v>
      </c>
      <c r="F332" s="64" t="s">
        <v>280</v>
      </c>
      <c r="G332" s="87">
        <v>1300001</v>
      </c>
      <c r="H332" s="64" t="str">
        <f t="shared" si="18"/>
        <v>231031300001</v>
      </c>
      <c r="I332" s="64" t="str">
        <f t="shared" si="19"/>
        <v>1</v>
      </c>
      <c r="J332" s="64" t="s">
        <v>299</v>
      </c>
      <c r="K332" s="21">
        <v>30241.65</v>
      </c>
      <c r="L332" t="e">
        <f>INDEX('A I D FUTURES'!$B:$B,MATCH(H332,'A I D FUTURES'!$A:$A,0))</f>
        <v>#N/A</v>
      </c>
    </row>
    <row r="333" spans="1:13" x14ac:dyDescent="0.25">
      <c r="A333" s="62" t="s">
        <v>284</v>
      </c>
      <c r="B333" s="108" t="s">
        <v>284</v>
      </c>
      <c r="C333" s="40" t="s">
        <v>2751</v>
      </c>
      <c r="D333" s="40" t="s">
        <v>2750</v>
      </c>
      <c r="E333" s="68">
        <v>23103</v>
      </c>
      <c r="F333" s="64" t="s">
        <v>280</v>
      </c>
      <c r="G333" s="87">
        <v>1300002</v>
      </c>
      <c r="H333" s="64" t="str">
        <f t="shared" si="18"/>
        <v>231031300002</v>
      </c>
      <c r="I333" s="64" t="str">
        <f t="shared" si="19"/>
        <v>1</v>
      </c>
      <c r="J333" s="64" t="s">
        <v>324</v>
      </c>
      <c r="K333" s="21">
        <v>7164.42</v>
      </c>
      <c r="L333" t="e">
        <f>INDEX('A I D FUTURES'!$B:$B,MATCH(H333,'A I D FUTURES'!$A:$A,0))</f>
        <v>#N/A</v>
      </c>
    </row>
    <row r="334" spans="1:13" x14ac:dyDescent="0.25">
      <c r="A334" s="62" t="s">
        <v>284</v>
      </c>
      <c r="B334" s="108" t="s">
        <v>284</v>
      </c>
      <c r="C334" s="40" t="s">
        <v>2751</v>
      </c>
      <c r="D334" s="40" t="s">
        <v>2750</v>
      </c>
      <c r="E334" s="68">
        <v>23103</v>
      </c>
      <c r="F334" s="64" t="s">
        <v>280</v>
      </c>
      <c r="G334" s="87">
        <v>1300201</v>
      </c>
      <c r="H334" s="64" t="str">
        <f t="shared" si="18"/>
        <v>231031300201</v>
      </c>
      <c r="I334" s="64" t="str">
        <f t="shared" si="19"/>
        <v>1</v>
      </c>
      <c r="J334" s="64" t="s">
        <v>327</v>
      </c>
      <c r="K334" s="21">
        <v>16963.240000000002</v>
      </c>
      <c r="L334" t="e">
        <f>INDEX('A I D FUTURES'!$B:$B,MATCH(H334,'A I D FUTURES'!$A:$A,0))</f>
        <v>#N/A</v>
      </c>
    </row>
    <row r="335" spans="1:13" x14ac:dyDescent="0.25">
      <c r="A335" s="62" t="s">
        <v>284</v>
      </c>
      <c r="B335" s="108" t="s">
        <v>284</v>
      </c>
      <c r="C335" s="40" t="s">
        <v>2751</v>
      </c>
      <c r="D335" s="40" t="s">
        <v>2750</v>
      </c>
      <c r="E335" s="68">
        <v>23103</v>
      </c>
      <c r="F335" s="64" t="s">
        <v>280</v>
      </c>
      <c r="G335" s="87">
        <v>1300202</v>
      </c>
      <c r="H335" s="64" t="str">
        <f t="shared" si="18"/>
        <v>231031300202</v>
      </c>
      <c r="I335" s="64" t="str">
        <f t="shared" si="19"/>
        <v>1</v>
      </c>
      <c r="J335" s="64" t="s">
        <v>328</v>
      </c>
      <c r="K335" s="21">
        <v>15743.56</v>
      </c>
      <c r="L335" t="e">
        <f>INDEX('A I D FUTURES'!$B:$B,MATCH(H335,'A I D FUTURES'!$A:$A,0))</f>
        <v>#N/A</v>
      </c>
    </row>
    <row r="336" spans="1:13" x14ac:dyDescent="0.25">
      <c r="A336" s="62" t="s">
        <v>284</v>
      </c>
      <c r="B336" s="108" t="s">
        <v>284</v>
      </c>
      <c r="C336" s="40" t="s">
        <v>2751</v>
      </c>
      <c r="D336" s="40" t="s">
        <v>2750</v>
      </c>
      <c r="E336" s="68">
        <v>23103</v>
      </c>
      <c r="F336" s="64" t="s">
        <v>280</v>
      </c>
      <c r="G336" s="87">
        <v>1310001</v>
      </c>
      <c r="H336" s="64" t="str">
        <f t="shared" si="18"/>
        <v>231031310001</v>
      </c>
      <c r="I336" s="64" t="str">
        <f t="shared" si="19"/>
        <v>1</v>
      </c>
      <c r="J336" s="64" t="s">
        <v>329</v>
      </c>
      <c r="K336" s="21">
        <v>14915.02</v>
      </c>
      <c r="L336" t="e">
        <f>INDEX('A I D FUTURES'!$B:$B,MATCH(H336,'A I D FUTURES'!$A:$A,0))</f>
        <v>#N/A</v>
      </c>
    </row>
    <row r="337" spans="1:13" x14ac:dyDescent="0.25">
      <c r="A337" s="62" t="s">
        <v>284</v>
      </c>
      <c r="B337" s="108" t="s">
        <v>284</v>
      </c>
      <c r="C337" s="40" t="s">
        <v>2751</v>
      </c>
      <c r="D337" s="40" t="s">
        <v>2750</v>
      </c>
      <c r="E337" s="68">
        <v>23103</v>
      </c>
      <c r="F337" s="64" t="s">
        <v>280</v>
      </c>
      <c r="G337" s="87">
        <v>1310002</v>
      </c>
      <c r="H337" s="64" t="str">
        <f t="shared" si="18"/>
        <v>231031310002</v>
      </c>
      <c r="I337" s="64" t="str">
        <f t="shared" si="19"/>
        <v>1</v>
      </c>
      <c r="J337" s="64" t="s">
        <v>340</v>
      </c>
      <c r="K337" s="21">
        <v>1083.1199999999999</v>
      </c>
      <c r="L337" t="e">
        <f>INDEX('A I D FUTURES'!$B:$B,MATCH(H337,'A I D FUTURES'!$A:$A,0))</f>
        <v>#N/A</v>
      </c>
    </row>
    <row r="338" spans="1:13" x14ac:dyDescent="0.25">
      <c r="A338" s="62" t="s">
        <v>284</v>
      </c>
      <c r="B338" s="108" t="s">
        <v>284</v>
      </c>
      <c r="C338" s="40" t="s">
        <v>2751</v>
      </c>
      <c r="D338" s="40" t="s">
        <v>2750</v>
      </c>
      <c r="E338" s="68">
        <v>23103</v>
      </c>
      <c r="F338" s="64" t="s">
        <v>280</v>
      </c>
      <c r="G338" s="87">
        <v>1310003</v>
      </c>
      <c r="H338" s="64" t="str">
        <f t="shared" si="18"/>
        <v>231031310003</v>
      </c>
      <c r="I338" s="64" t="str">
        <f t="shared" si="19"/>
        <v>1</v>
      </c>
      <c r="J338" s="64" t="s">
        <v>341</v>
      </c>
      <c r="K338" s="21">
        <v>7116.2</v>
      </c>
      <c r="L338" t="e">
        <f>INDEX('A I D FUTURES'!$B:$B,MATCH(H338,'A I D FUTURES'!$A:$A,0))</f>
        <v>#N/A</v>
      </c>
    </row>
    <row r="339" spans="1:13" x14ac:dyDescent="0.25">
      <c r="A339" s="62" t="s">
        <v>284</v>
      </c>
      <c r="B339" s="108" t="s">
        <v>284</v>
      </c>
      <c r="C339" s="40" t="s">
        <v>2751</v>
      </c>
      <c r="D339" s="40" t="s">
        <v>2750</v>
      </c>
      <c r="E339" s="68">
        <v>23103</v>
      </c>
      <c r="F339" s="64" t="s">
        <v>280</v>
      </c>
      <c r="G339" s="87">
        <v>1310004</v>
      </c>
      <c r="H339" s="64" t="str">
        <f t="shared" si="18"/>
        <v>231031310004</v>
      </c>
      <c r="I339" s="64" t="str">
        <f t="shared" si="19"/>
        <v>1</v>
      </c>
      <c r="J339" s="64" t="s">
        <v>342</v>
      </c>
      <c r="K339" s="21">
        <v>6084.12</v>
      </c>
      <c r="L339" t="e">
        <f>INDEX('A I D FUTURES'!$B:$B,MATCH(H339,'A I D FUTURES'!$A:$A,0))</f>
        <v>#N/A</v>
      </c>
    </row>
    <row r="340" spans="1:13" x14ac:dyDescent="0.25">
      <c r="A340" s="62" t="s">
        <v>284</v>
      </c>
      <c r="B340" s="108" t="s">
        <v>284</v>
      </c>
      <c r="C340" s="40" t="s">
        <v>2751</v>
      </c>
      <c r="D340" s="40" t="s">
        <v>2750</v>
      </c>
      <c r="E340" s="68">
        <v>23103</v>
      </c>
      <c r="F340" s="64" t="s">
        <v>280</v>
      </c>
      <c r="G340" s="87">
        <v>1600001</v>
      </c>
      <c r="H340" s="64" t="str">
        <f t="shared" si="18"/>
        <v>231031600001</v>
      </c>
      <c r="I340" s="64" t="str">
        <f t="shared" si="19"/>
        <v>1</v>
      </c>
      <c r="J340" s="64" t="s">
        <v>349</v>
      </c>
      <c r="K340" s="21">
        <v>31339.93</v>
      </c>
      <c r="L340" t="e">
        <f>INDEX('A I D FUTURES'!$B:$B,MATCH(H340,'A I D FUTURES'!$A:$A,0))</f>
        <v>#N/A</v>
      </c>
    </row>
    <row r="341" spans="1:13" x14ac:dyDescent="0.25">
      <c r="A341" s="62" t="s">
        <v>284</v>
      </c>
      <c r="B341" s="108" t="s">
        <v>284</v>
      </c>
      <c r="C341" s="40" t="s">
        <v>2751</v>
      </c>
      <c r="D341" s="40" t="s">
        <v>2750</v>
      </c>
      <c r="E341" s="68">
        <v>23103</v>
      </c>
      <c r="F341" s="64" t="s">
        <v>280</v>
      </c>
      <c r="G341" s="87">
        <v>1620001</v>
      </c>
      <c r="H341" s="64" t="str">
        <f t="shared" si="18"/>
        <v>231031620001</v>
      </c>
      <c r="I341" s="64" t="str">
        <f t="shared" si="19"/>
        <v>1</v>
      </c>
      <c r="J341" s="64" t="s">
        <v>350</v>
      </c>
      <c r="K341" s="21">
        <v>100</v>
      </c>
      <c r="L341" t="e">
        <f>INDEX('A I D FUTURES'!$B:$B,MATCH(H341,'A I D FUTURES'!$A:$A,0))</f>
        <v>#N/A</v>
      </c>
    </row>
    <row r="342" spans="1:13" x14ac:dyDescent="0.25">
      <c r="A342" s="42" t="s">
        <v>278</v>
      </c>
      <c r="B342" s="40" t="s">
        <v>278</v>
      </c>
      <c r="C342" s="40" t="s">
        <v>2751</v>
      </c>
      <c r="D342" s="40" t="s">
        <v>2750</v>
      </c>
      <c r="E342" s="68">
        <v>23103</v>
      </c>
      <c r="F342" s="2" t="s">
        <v>280</v>
      </c>
      <c r="G342" s="40">
        <v>2060001</v>
      </c>
      <c r="H342" s="2" t="str">
        <f t="shared" si="18"/>
        <v>231032060001</v>
      </c>
      <c r="I342" s="2" t="str">
        <f t="shared" si="19"/>
        <v>2</v>
      </c>
      <c r="J342" s="2" t="s">
        <v>279</v>
      </c>
      <c r="K342" s="21">
        <v>290.39999999999998</v>
      </c>
      <c r="L342">
        <f>INDEX('A I D FUTURES'!$B:$B,MATCH(H342,'A I D FUTURES'!$A:$A,0))</f>
        <v>290.39999999999998</v>
      </c>
      <c r="M342" s="56">
        <f>+K342-L342</f>
        <v>0</v>
      </c>
    </row>
    <row r="343" spans="1:13" x14ac:dyDescent="0.25">
      <c r="A343" s="42" t="s">
        <v>150</v>
      </c>
      <c r="B343" s="40" t="s">
        <v>150</v>
      </c>
      <c r="C343" s="40" t="s">
        <v>2755</v>
      </c>
      <c r="D343" s="40" t="s">
        <v>2754</v>
      </c>
      <c r="E343" s="68">
        <v>23103</v>
      </c>
      <c r="F343" s="2" t="s">
        <v>280</v>
      </c>
      <c r="G343" s="40">
        <v>2120000</v>
      </c>
      <c r="H343" s="2" t="str">
        <f t="shared" si="18"/>
        <v>231032120000</v>
      </c>
      <c r="I343" s="2" t="str">
        <f t="shared" si="19"/>
        <v>2</v>
      </c>
      <c r="J343" s="2" t="s">
        <v>368</v>
      </c>
      <c r="K343" s="21">
        <v>2000</v>
      </c>
      <c r="L343" t="e">
        <f>INDEX('A I D FUTURES'!$B:$B,MATCH(H343,'A I D FUTURES'!$A:$A,0))</f>
        <v>#N/A</v>
      </c>
    </row>
    <row r="344" spans="1:13" x14ac:dyDescent="0.25">
      <c r="A344" s="42" t="s">
        <v>220</v>
      </c>
      <c r="B344" s="40" t="s">
        <v>150</v>
      </c>
      <c r="C344" s="40" t="s">
        <v>2755</v>
      </c>
      <c r="D344" s="40" t="s">
        <v>2754</v>
      </c>
      <c r="E344" s="68">
        <v>23103</v>
      </c>
      <c r="F344" s="2" t="s">
        <v>280</v>
      </c>
      <c r="G344" s="40">
        <v>2130001</v>
      </c>
      <c r="H344" s="2" t="str">
        <f t="shared" si="18"/>
        <v>231032130001</v>
      </c>
      <c r="I344" s="2" t="str">
        <f t="shared" si="19"/>
        <v>2</v>
      </c>
      <c r="J344" s="2" t="s">
        <v>378</v>
      </c>
      <c r="K344" s="21">
        <v>600</v>
      </c>
      <c r="L344" t="e">
        <f>INDEX('A I D FUTURES'!$B:$B,MATCH(H344,'A I D FUTURES'!$A:$A,0))</f>
        <v>#N/A</v>
      </c>
      <c r="M344" s="56" t="e">
        <f>+K344-L344</f>
        <v>#N/A</v>
      </c>
    </row>
    <row r="345" spans="1:13" x14ac:dyDescent="0.25">
      <c r="A345" s="42" t="s">
        <v>278</v>
      </c>
      <c r="B345" s="40" t="s">
        <v>278</v>
      </c>
      <c r="C345" s="40" t="s">
        <v>2751</v>
      </c>
      <c r="D345" s="40" t="s">
        <v>2750</v>
      </c>
      <c r="E345" s="68">
        <v>23103</v>
      </c>
      <c r="F345" s="2" t="s">
        <v>280</v>
      </c>
      <c r="G345" s="40">
        <v>2160001</v>
      </c>
      <c r="H345" s="2" t="str">
        <f t="shared" si="18"/>
        <v>231032160001</v>
      </c>
      <c r="I345" s="2" t="str">
        <f t="shared" si="19"/>
        <v>2</v>
      </c>
      <c r="J345" s="2" t="s">
        <v>383</v>
      </c>
      <c r="K345" s="21">
        <v>150</v>
      </c>
      <c r="L345" t="e">
        <f>INDEX('A I D FUTURES'!$B:$B,MATCH(H345,'A I D FUTURES'!$A:$A,0))</f>
        <v>#N/A</v>
      </c>
    </row>
    <row r="346" spans="1:13" x14ac:dyDescent="0.25">
      <c r="A346" s="42" t="s">
        <v>278</v>
      </c>
      <c r="B346" s="40" t="s">
        <v>278</v>
      </c>
      <c r="C346" s="40" t="s">
        <v>2751</v>
      </c>
      <c r="D346" s="40" t="s">
        <v>2750</v>
      </c>
      <c r="E346" s="68">
        <v>23103</v>
      </c>
      <c r="F346" s="2" t="s">
        <v>280</v>
      </c>
      <c r="G346" s="40">
        <v>2160002</v>
      </c>
      <c r="H346" s="2" t="str">
        <f t="shared" si="18"/>
        <v>231032160002</v>
      </c>
      <c r="I346" s="2" t="str">
        <f t="shared" si="19"/>
        <v>2</v>
      </c>
      <c r="J346" s="2" t="s">
        <v>384</v>
      </c>
      <c r="K346" s="21">
        <v>150</v>
      </c>
      <c r="L346" t="e">
        <f>INDEX('A I D FUTURES'!$B:$B,MATCH(H346,'A I D FUTURES'!$A:$A,0))</f>
        <v>#N/A</v>
      </c>
    </row>
    <row r="347" spans="1:13" x14ac:dyDescent="0.25">
      <c r="A347" s="42" t="s">
        <v>220</v>
      </c>
      <c r="B347" s="40" t="s">
        <v>220</v>
      </c>
      <c r="C347" s="40" t="s">
        <v>2758</v>
      </c>
      <c r="D347" s="40" t="s">
        <v>2757</v>
      </c>
      <c r="E347" s="68">
        <v>23103</v>
      </c>
      <c r="F347" s="2" t="s">
        <v>280</v>
      </c>
      <c r="G347" s="40">
        <v>2200001</v>
      </c>
      <c r="H347" s="2" t="str">
        <f t="shared" si="18"/>
        <v>231032200001</v>
      </c>
      <c r="I347" s="2" t="str">
        <f t="shared" si="19"/>
        <v>2</v>
      </c>
      <c r="J347" s="2" t="s">
        <v>388</v>
      </c>
      <c r="K347" s="21">
        <v>300</v>
      </c>
      <c r="L347">
        <f>INDEX('A I D FUTURES'!$B:$B,MATCH(H347,'A I D FUTURES'!$A:$A,0))</f>
        <v>70.61</v>
      </c>
    </row>
    <row r="348" spans="1:13" x14ac:dyDescent="0.25">
      <c r="A348" s="42" t="s">
        <v>278</v>
      </c>
      <c r="B348" s="40" t="s">
        <v>278</v>
      </c>
      <c r="C348" s="40" t="s">
        <v>2751</v>
      </c>
      <c r="D348" s="40" t="s">
        <v>2750</v>
      </c>
      <c r="E348" s="68">
        <v>23103</v>
      </c>
      <c r="F348" s="2" t="s">
        <v>280</v>
      </c>
      <c r="G348" s="40">
        <v>2200010</v>
      </c>
      <c r="H348" s="2" t="str">
        <f t="shared" si="18"/>
        <v>231032200010</v>
      </c>
      <c r="I348" s="2" t="str">
        <f t="shared" si="19"/>
        <v>2</v>
      </c>
      <c r="J348" s="2" t="s">
        <v>393</v>
      </c>
      <c r="K348" s="21">
        <v>1246.3</v>
      </c>
      <c r="L348">
        <f>INDEX('A I D FUTURES'!$B:$B,MATCH(H348,'A I D FUTURES'!$A:$A,0))</f>
        <v>1246.3</v>
      </c>
      <c r="M348" s="56">
        <f>+K348-L348</f>
        <v>0</v>
      </c>
    </row>
    <row r="349" spans="1:13" x14ac:dyDescent="0.25">
      <c r="A349" s="42" t="s">
        <v>214</v>
      </c>
      <c r="B349" s="40" t="s">
        <v>214</v>
      </c>
      <c r="C349" s="40" t="s">
        <v>2755</v>
      </c>
      <c r="D349" s="40" t="s">
        <v>2754</v>
      </c>
      <c r="E349" s="68">
        <v>23103</v>
      </c>
      <c r="F349" s="2" t="s">
        <v>280</v>
      </c>
      <c r="G349" s="40">
        <v>2210001</v>
      </c>
      <c r="H349" s="2" t="str">
        <f t="shared" si="18"/>
        <v>231032210001</v>
      </c>
      <c r="I349" s="2" t="str">
        <f t="shared" si="19"/>
        <v>2</v>
      </c>
      <c r="J349" s="2" t="s">
        <v>397</v>
      </c>
      <c r="K349" s="21">
        <v>2000</v>
      </c>
      <c r="L349">
        <f>INDEX('A I D FUTURES'!$B:$B,MATCH(H349,'A I D FUTURES'!$A:$A,0))</f>
        <v>900</v>
      </c>
    </row>
    <row r="350" spans="1:13" x14ac:dyDescent="0.25">
      <c r="A350" s="42" t="s">
        <v>214</v>
      </c>
      <c r="B350" s="40" t="s">
        <v>214</v>
      </c>
      <c r="C350" s="40" t="s">
        <v>2755</v>
      </c>
      <c r="D350" s="40" t="s">
        <v>2754</v>
      </c>
      <c r="E350" s="68">
        <v>23103</v>
      </c>
      <c r="F350" s="2" t="s">
        <v>280</v>
      </c>
      <c r="G350" s="40">
        <v>2210101</v>
      </c>
      <c r="H350" s="2" t="str">
        <f t="shared" si="18"/>
        <v>231032210101</v>
      </c>
      <c r="I350" s="2" t="str">
        <f t="shared" si="19"/>
        <v>2</v>
      </c>
      <c r="J350" s="2" t="s">
        <v>403</v>
      </c>
      <c r="K350" s="21">
        <v>100</v>
      </c>
      <c r="L350" t="e">
        <f>INDEX('A I D FUTURES'!$B:$B,MATCH(H350,'A I D FUTURES'!$A:$A,0))</f>
        <v>#N/A</v>
      </c>
      <c r="M350" s="56" t="e">
        <f>+K350-L350</f>
        <v>#N/A</v>
      </c>
    </row>
    <row r="351" spans="1:13" x14ac:dyDescent="0.25">
      <c r="A351" s="42" t="s">
        <v>214</v>
      </c>
      <c r="B351" s="40" t="s">
        <v>214</v>
      </c>
      <c r="C351" s="40" t="s">
        <v>2755</v>
      </c>
      <c r="D351" s="40" t="s">
        <v>2754</v>
      </c>
      <c r="E351" s="68">
        <v>23103</v>
      </c>
      <c r="F351" s="2" t="s">
        <v>280</v>
      </c>
      <c r="G351" s="40">
        <v>2210201</v>
      </c>
      <c r="H351" s="2" t="str">
        <f t="shared" si="18"/>
        <v>231032210201</v>
      </c>
      <c r="I351" s="2" t="str">
        <f t="shared" si="19"/>
        <v>2</v>
      </c>
      <c r="J351" s="2" t="s">
        <v>405</v>
      </c>
      <c r="K351" s="21">
        <v>2700</v>
      </c>
      <c r="L351">
        <f>INDEX('A I D FUTURES'!$B:$B,MATCH(H351,'A I D FUTURES'!$A:$A,0))</f>
        <v>2700</v>
      </c>
    </row>
    <row r="352" spans="1:13" x14ac:dyDescent="0.25">
      <c r="A352" s="42" t="s">
        <v>220</v>
      </c>
      <c r="B352" s="40" t="s">
        <v>220</v>
      </c>
      <c r="C352" s="40" t="s">
        <v>2758</v>
      </c>
      <c r="D352" s="40" t="s">
        <v>2757</v>
      </c>
      <c r="E352" s="68">
        <v>23103</v>
      </c>
      <c r="F352" s="2" t="s">
        <v>280</v>
      </c>
      <c r="G352" s="40">
        <v>2219905</v>
      </c>
      <c r="H352" s="2" t="str">
        <f t="shared" si="18"/>
        <v>231032219905</v>
      </c>
      <c r="I352" s="2" t="str">
        <f t="shared" si="19"/>
        <v>2</v>
      </c>
      <c r="J352" s="2" t="s">
        <v>420</v>
      </c>
      <c r="K352" s="21">
        <v>100</v>
      </c>
      <c r="L352" t="e">
        <f>INDEX('A I D FUTURES'!$B:$B,MATCH(H352,'A I D FUTURES'!$A:$A,0))</f>
        <v>#N/A</v>
      </c>
    </row>
    <row r="353" spans="1:13" x14ac:dyDescent="0.25">
      <c r="A353" s="42" t="s">
        <v>278</v>
      </c>
      <c r="B353" s="40" t="s">
        <v>278</v>
      </c>
      <c r="C353" s="40" t="s">
        <v>2751</v>
      </c>
      <c r="D353" s="40" t="s">
        <v>2750</v>
      </c>
      <c r="E353" s="68">
        <v>23103</v>
      </c>
      <c r="F353" s="2" t="s">
        <v>280</v>
      </c>
      <c r="G353" s="40">
        <v>2220001</v>
      </c>
      <c r="H353" s="2" t="str">
        <f t="shared" si="18"/>
        <v>231032220001</v>
      </c>
      <c r="I353" s="2" t="str">
        <f t="shared" si="19"/>
        <v>2</v>
      </c>
      <c r="J353" s="2" t="s">
        <v>421</v>
      </c>
      <c r="K353" s="21">
        <v>1000</v>
      </c>
      <c r="L353">
        <f>INDEX('A I D FUTURES'!$B:$B,MATCH(H353,'A I D FUTURES'!$A:$A,0))</f>
        <v>1000</v>
      </c>
    </row>
    <row r="354" spans="1:13" x14ac:dyDescent="0.25">
      <c r="A354" s="42" t="s">
        <v>220</v>
      </c>
      <c r="B354" s="40" t="s">
        <v>220</v>
      </c>
      <c r="C354" s="40" t="s">
        <v>2758</v>
      </c>
      <c r="D354" s="40" t="s">
        <v>2757</v>
      </c>
      <c r="E354" s="68">
        <v>23103</v>
      </c>
      <c r="F354" s="2" t="s">
        <v>280</v>
      </c>
      <c r="G354" s="40">
        <v>2240001</v>
      </c>
      <c r="H354" s="2" t="str">
        <f t="shared" si="18"/>
        <v>231032240001</v>
      </c>
      <c r="I354" s="2" t="str">
        <f t="shared" si="19"/>
        <v>2</v>
      </c>
      <c r="J354" s="2" t="s">
        <v>428</v>
      </c>
      <c r="K354" s="21">
        <v>213.3</v>
      </c>
      <c r="L354" t="e">
        <f>INDEX('A I D FUTURES'!$B:$B,MATCH(H354,'A I D FUTURES'!$A:$A,0))</f>
        <v>#N/A</v>
      </c>
    </row>
    <row r="355" spans="1:13" x14ac:dyDescent="0.25">
      <c r="A355" s="42" t="s">
        <v>220</v>
      </c>
      <c r="B355" s="40" t="s">
        <v>220</v>
      </c>
      <c r="C355" s="40" t="s">
        <v>2758</v>
      </c>
      <c r="D355" s="40" t="s">
        <v>2757</v>
      </c>
      <c r="E355" s="68">
        <v>23103</v>
      </c>
      <c r="F355" s="2" t="s">
        <v>280</v>
      </c>
      <c r="G355" s="40">
        <v>2269926</v>
      </c>
      <c r="H355" s="2" t="str">
        <f t="shared" si="18"/>
        <v>231032269926</v>
      </c>
      <c r="I355" s="2" t="str">
        <f t="shared" si="19"/>
        <v>2</v>
      </c>
      <c r="J355" s="2" t="s">
        <v>500</v>
      </c>
      <c r="K355" s="21">
        <v>1000</v>
      </c>
      <c r="L355" t="e">
        <f>INDEX('A I D FUTURES'!$B:$B,MATCH(H355,'A I D FUTURES'!$A:$A,0))</f>
        <v>#N/A</v>
      </c>
    </row>
    <row r="356" spans="1:13" x14ac:dyDescent="0.25">
      <c r="A356" s="42" t="s">
        <v>220</v>
      </c>
      <c r="B356" s="40" t="s">
        <v>220</v>
      </c>
      <c r="C356" s="40" t="s">
        <v>2758</v>
      </c>
      <c r="D356" s="40" t="s">
        <v>2757</v>
      </c>
      <c r="E356" s="68">
        <v>23103</v>
      </c>
      <c r="F356" s="2" t="s">
        <v>280</v>
      </c>
      <c r="G356" s="40">
        <v>2269930</v>
      </c>
      <c r="H356" s="2" t="str">
        <f t="shared" si="18"/>
        <v>231032269930</v>
      </c>
      <c r="I356" s="2" t="str">
        <f t="shared" si="19"/>
        <v>2</v>
      </c>
      <c r="J356" s="2" t="s">
        <v>504</v>
      </c>
      <c r="K356" s="21">
        <v>2500</v>
      </c>
      <c r="L356" t="e">
        <f>INDEX('A I D FUTURES'!$B:$B,MATCH(H356,'A I D FUTURES'!$A:$A,0))</f>
        <v>#N/A</v>
      </c>
    </row>
    <row r="357" spans="1:13" x14ac:dyDescent="0.25">
      <c r="A357" s="42" t="s">
        <v>220</v>
      </c>
      <c r="B357" s="40" t="s">
        <v>220</v>
      </c>
      <c r="C357" s="40" t="s">
        <v>2758</v>
      </c>
      <c r="D357" s="40" t="s">
        <v>2757</v>
      </c>
      <c r="E357" s="68">
        <v>23103</v>
      </c>
      <c r="F357" s="2" t="s">
        <v>280</v>
      </c>
      <c r="G357" s="40">
        <v>2269931</v>
      </c>
      <c r="H357" s="2" t="str">
        <f t="shared" si="18"/>
        <v>231032269931</v>
      </c>
      <c r="I357" s="2" t="str">
        <f t="shared" si="19"/>
        <v>2</v>
      </c>
      <c r="J357" s="2" t="s">
        <v>505</v>
      </c>
      <c r="K357" s="21">
        <v>5000</v>
      </c>
      <c r="L357" t="e">
        <f>INDEX('A I D FUTURES'!$B:$B,MATCH(H357,'A I D FUTURES'!$A:$A,0))</f>
        <v>#N/A</v>
      </c>
    </row>
    <row r="358" spans="1:13" x14ac:dyDescent="0.25">
      <c r="A358" s="42" t="s">
        <v>220</v>
      </c>
      <c r="B358" s="40" t="s">
        <v>220</v>
      </c>
      <c r="C358" s="40" t="s">
        <v>2758</v>
      </c>
      <c r="D358" s="40" t="s">
        <v>2757</v>
      </c>
      <c r="E358" s="68">
        <v>23103</v>
      </c>
      <c r="F358" s="2" t="s">
        <v>280</v>
      </c>
      <c r="G358" s="40">
        <v>2279900</v>
      </c>
      <c r="H358" s="2" t="str">
        <f t="shared" si="18"/>
        <v>231032279900</v>
      </c>
      <c r="I358" s="2" t="str">
        <f t="shared" si="19"/>
        <v>2</v>
      </c>
      <c r="J358" s="2" t="s">
        <v>527</v>
      </c>
      <c r="K358" s="21">
        <v>200</v>
      </c>
      <c r="L358" t="e">
        <f>INDEX('A I D FUTURES'!$B:$B,MATCH(H358,'A I D FUTURES'!$A:$A,0))</f>
        <v>#N/A</v>
      </c>
      <c r="M358" s="56" t="e">
        <f>+K358-L358</f>
        <v>#N/A</v>
      </c>
    </row>
    <row r="359" spans="1:13" x14ac:dyDescent="0.25">
      <c r="A359" s="42" t="s">
        <v>220</v>
      </c>
      <c r="B359" s="40" t="s">
        <v>220</v>
      </c>
      <c r="C359" s="40" t="s">
        <v>2758</v>
      </c>
      <c r="D359" s="40" t="s">
        <v>2757</v>
      </c>
      <c r="E359" s="68">
        <v>23103</v>
      </c>
      <c r="F359" s="2" t="s">
        <v>280</v>
      </c>
      <c r="G359" s="40">
        <v>2302000</v>
      </c>
      <c r="H359" s="2" t="str">
        <f t="shared" si="18"/>
        <v>231032302000</v>
      </c>
      <c r="I359" s="2" t="str">
        <f t="shared" si="19"/>
        <v>2</v>
      </c>
      <c r="J359" s="2" t="s">
        <v>578</v>
      </c>
      <c r="K359" s="21">
        <v>50</v>
      </c>
      <c r="L359" t="e">
        <f>INDEX('A I D FUTURES'!$B:$B,MATCH(H359,'A I D FUTURES'!$A:$A,0))</f>
        <v>#N/A</v>
      </c>
    </row>
    <row r="360" spans="1:13" x14ac:dyDescent="0.25">
      <c r="A360" s="42" t="s">
        <v>220</v>
      </c>
      <c r="B360" s="40" t="s">
        <v>220</v>
      </c>
      <c r="C360" s="40" t="s">
        <v>2758</v>
      </c>
      <c r="D360" s="40" t="s">
        <v>2757</v>
      </c>
      <c r="E360" s="68">
        <v>23103</v>
      </c>
      <c r="F360" s="2" t="s">
        <v>280</v>
      </c>
      <c r="G360" s="40">
        <v>2312000</v>
      </c>
      <c r="H360" s="2" t="str">
        <f t="shared" si="18"/>
        <v>231032312000</v>
      </c>
      <c r="I360" s="2" t="str">
        <f t="shared" si="19"/>
        <v>2</v>
      </c>
      <c r="J360" s="2" t="s">
        <v>580</v>
      </c>
      <c r="K360" s="21">
        <v>50</v>
      </c>
      <c r="L360" t="e">
        <f>INDEX('A I D FUTURES'!$B:$B,MATCH(H360,'A I D FUTURES'!$A:$A,0))</f>
        <v>#N/A</v>
      </c>
    </row>
    <row r="361" spans="1:13" x14ac:dyDescent="0.25">
      <c r="A361" s="42" t="s">
        <v>278</v>
      </c>
      <c r="B361" s="40" t="s">
        <v>278</v>
      </c>
      <c r="C361" s="40" t="s">
        <v>2751</v>
      </c>
      <c r="D361" s="40" t="s">
        <v>2750</v>
      </c>
      <c r="E361" s="68">
        <v>23104</v>
      </c>
      <c r="F361" s="2" t="s">
        <v>281</v>
      </c>
      <c r="G361" s="40">
        <v>2060001</v>
      </c>
      <c r="H361" s="2" t="str">
        <f t="shared" si="18"/>
        <v>231042060001</v>
      </c>
      <c r="I361" s="2" t="str">
        <f t="shared" si="19"/>
        <v>2</v>
      </c>
      <c r="J361" s="2" t="s">
        <v>279</v>
      </c>
      <c r="K361" s="21">
        <v>50</v>
      </c>
      <c r="L361" t="e">
        <f>INDEX('A I D FUTURES'!$B:$B,MATCH(H361,'A I D FUTURES'!$A:$A,0))</f>
        <v>#N/A</v>
      </c>
    </row>
    <row r="362" spans="1:13" x14ac:dyDescent="0.25">
      <c r="A362" s="42" t="s">
        <v>150</v>
      </c>
      <c r="B362" s="40" t="s">
        <v>150</v>
      </c>
      <c r="C362" s="40" t="s">
        <v>2755</v>
      </c>
      <c r="D362" s="40" t="s">
        <v>2754</v>
      </c>
      <c r="E362" s="68">
        <v>23104</v>
      </c>
      <c r="F362" s="2" t="s">
        <v>281</v>
      </c>
      <c r="G362" s="40">
        <v>2120000</v>
      </c>
      <c r="H362" s="2" t="str">
        <f t="shared" si="18"/>
        <v>231042120000</v>
      </c>
      <c r="I362" s="2" t="str">
        <f t="shared" si="19"/>
        <v>2</v>
      </c>
      <c r="J362" s="2" t="s">
        <v>368</v>
      </c>
      <c r="K362" s="21">
        <v>3500</v>
      </c>
      <c r="L362" t="e">
        <f>INDEX('A I D FUTURES'!$B:$B,MATCH(H362,'A I D FUTURES'!$A:$A,0))</f>
        <v>#N/A</v>
      </c>
      <c r="M362" s="56" t="e">
        <f>+K362-L362</f>
        <v>#N/A</v>
      </c>
    </row>
    <row r="363" spans="1:13" x14ac:dyDescent="0.25">
      <c r="A363" s="42" t="s">
        <v>125</v>
      </c>
      <c r="B363" s="40" t="s">
        <v>150</v>
      </c>
      <c r="C363" s="40" t="s">
        <v>2755</v>
      </c>
      <c r="D363" s="40" t="s">
        <v>2754</v>
      </c>
      <c r="E363" s="68">
        <v>23104</v>
      </c>
      <c r="F363" s="2" t="s">
        <v>281</v>
      </c>
      <c r="G363" s="40">
        <v>2130001</v>
      </c>
      <c r="H363" s="2" t="str">
        <f t="shared" si="18"/>
        <v>231042130001</v>
      </c>
      <c r="I363" s="2" t="str">
        <f t="shared" si="19"/>
        <v>2</v>
      </c>
      <c r="J363" s="2" t="s">
        <v>378</v>
      </c>
      <c r="K363" s="21">
        <v>200</v>
      </c>
      <c r="L363" t="e">
        <f>INDEX('A I D FUTURES'!$B:$B,MATCH(H363,'A I D FUTURES'!$A:$A,0))</f>
        <v>#N/A</v>
      </c>
    </row>
    <row r="364" spans="1:13" x14ac:dyDescent="0.25">
      <c r="A364" s="42" t="s">
        <v>278</v>
      </c>
      <c r="B364" s="40" t="s">
        <v>278</v>
      </c>
      <c r="C364" s="40" t="s">
        <v>2751</v>
      </c>
      <c r="D364" s="40" t="s">
        <v>2750</v>
      </c>
      <c r="E364" s="68">
        <v>23104</v>
      </c>
      <c r="F364" s="2" t="s">
        <v>281</v>
      </c>
      <c r="G364" s="40">
        <v>2160001</v>
      </c>
      <c r="H364" s="2" t="str">
        <f t="shared" si="18"/>
        <v>231042160001</v>
      </c>
      <c r="I364" s="2" t="str">
        <f t="shared" si="19"/>
        <v>2</v>
      </c>
      <c r="J364" s="2" t="s">
        <v>383</v>
      </c>
      <c r="K364" s="21">
        <v>100</v>
      </c>
      <c r="L364" t="e">
        <f>INDEX('A I D FUTURES'!$B:$B,MATCH(H364,'A I D FUTURES'!$A:$A,0))</f>
        <v>#N/A</v>
      </c>
    </row>
    <row r="365" spans="1:13" x14ac:dyDescent="0.25">
      <c r="A365" s="42" t="s">
        <v>125</v>
      </c>
      <c r="B365" s="40" t="s">
        <v>125</v>
      </c>
      <c r="C365" s="40" t="s">
        <v>2758</v>
      </c>
      <c r="D365" s="40" t="s">
        <v>2757</v>
      </c>
      <c r="E365" s="68">
        <v>23104</v>
      </c>
      <c r="F365" s="2" t="s">
        <v>281</v>
      </c>
      <c r="G365" s="40">
        <v>2200001</v>
      </c>
      <c r="H365" s="2" t="str">
        <f t="shared" si="18"/>
        <v>231042200001</v>
      </c>
      <c r="I365" s="2" t="str">
        <f t="shared" si="19"/>
        <v>2</v>
      </c>
      <c r="J365" s="2" t="s">
        <v>388</v>
      </c>
      <c r="K365" s="21">
        <v>500</v>
      </c>
      <c r="L365">
        <f>INDEX('A I D FUTURES'!$B:$B,MATCH(H365,'A I D FUTURES'!$A:$A,0))</f>
        <v>35.299999999999997</v>
      </c>
    </row>
    <row r="366" spans="1:13" x14ac:dyDescent="0.25">
      <c r="A366" s="42" t="s">
        <v>278</v>
      </c>
      <c r="B366" s="40" t="s">
        <v>278</v>
      </c>
      <c r="C366" s="40" t="s">
        <v>2751</v>
      </c>
      <c r="D366" s="40" t="s">
        <v>2750</v>
      </c>
      <c r="E366" s="68">
        <v>23104</v>
      </c>
      <c r="F366" s="2" t="s">
        <v>281</v>
      </c>
      <c r="G366" s="40">
        <v>2200010</v>
      </c>
      <c r="H366" s="2" t="str">
        <f t="shared" si="18"/>
        <v>231042200010</v>
      </c>
      <c r="I366" s="2" t="str">
        <f t="shared" si="19"/>
        <v>2</v>
      </c>
      <c r="J366" s="2" t="s">
        <v>393</v>
      </c>
      <c r="K366" s="21">
        <v>100</v>
      </c>
      <c r="L366" t="e">
        <f>INDEX('A I D FUTURES'!$B:$B,MATCH(H366,'A I D FUTURES'!$A:$A,0))</f>
        <v>#N/A</v>
      </c>
    </row>
    <row r="367" spans="1:13" x14ac:dyDescent="0.25">
      <c r="A367" s="42" t="s">
        <v>214</v>
      </c>
      <c r="B367" s="40" t="s">
        <v>214</v>
      </c>
      <c r="C367" s="40" t="s">
        <v>2755</v>
      </c>
      <c r="D367" s="40" t="s">
        <v>2754</v>
      </c>
      <c r="E367" s="68">
        <v>23104</v>
      </c>
      <c r="F367" s="2" t="s">
        <v>281</v>
      </c>
      <c r="G367" s="40">
        <v>2210001</v>
      </c>
      <c r="H367" s="2" t="str">
        <f t="shared" si="18"/>
        <v>231042210001</v>
      </c>
      <c r="I367" s="2" t="str">
        <f t="shared" si="19"/>
        <v>2</v>
      </c>
      <c r="J367" s="2" t="s">
        <v>397</v>
      </c>
      <c r="K367" s="21">
        <v>3500</v>
      </c>
      <c r="L367">
        <f>INDEX('A I D FUTURES'!$B:$B,MATCH(H367,'A I D FUTURES'!$A:$A,0))</f>
        <v>2100</v>
      </c>
    </row>
    <row r="368" spans="1:13" x14ac:dyDescent="0.25">
      <c r="A368" s="42" t="s">
        <v>214</v>
      </c>
      <c r="B368" s="40" t="s">
        <v>214</v>
      </c>
      <c r="C368" s="40" t="s">
        <v>2755</v>
      </c>
      <c r="D368" s="40" t="s">
        <v>2754</v>
      </c>
      <c r="E368" s="68">
        <v>23104</v>
      </c>
      <c r="F368" s="2" t="s">
        <v>281</v>
      </c>
      <c r="G368" s="40">
        <v>2210101</v>
      </c>
      <c r="H368" s="2" t="str">
        <f t="shared" si="18"/>
        <v>231042210101</v>
      </c>
      <c r="I368" s="2" t="str">
        <f t="shared" si="19"/>
        <v>2</v>
      </c>
      <c r="J368" s="2" t="s">
        <v>403</v>
      </c>
      <c r="K368" s="21">
        <v>300</v>
      </c>
      <c r="L368" t="e">
        <f>INDEX('A I D FUTURES'!$B:$B,MATCH(H368,'A I D FUTURES'!$A:$A,0))</f>
        <v>#N/A</v>
      </c>
    </row>
    <row r="369" spans="1:13" x14ac:dyDescent="0.25">
      <c r="A369" s="42" t="s">
        <v>125</v>
      </c>
      <c r="B369" s="40" t="s">
        <v>125</v>
      </c>
      <c r="C369" s="40" t="s">
        <v>2758</v>
      </c>
      <c r="D369" s="40" t="s">
        <v>2757</v>
      </c>
      <c r="E369" s="68">
        <v>23104</v>
      </c>
      <c r="F369" s="2" t="s">
        <v>281</v>
      </c>
      <c r="G369" s="40">
        <v>2210501</v>
      </c>
      <c r="H369" s="2" t="str">
        <f t="shared" si="18"/>
        <v>231042210501</v>
      </c>
      <c r="I369" s="2" t="str">
        <f t="shared" si="19"/>
        <v>2</v>
      </c>
      <c r="J369" s="27" t="s">
        <v>410</v>
      </c>
      <c r="K369" s="21">
        <v>12000</v>
      </c>
      <c r="L369" t="e">
        <f>INDEX('A I D FUTURES'!$B:$B,MATCH(H369,'A I D FUTURES'!$A:$A,0))</f>
        <v>#N/A</v>
      </c>
    </row>
    <row r="370" spans="1:13" x14ac:dyDescent="0.25">
      <c r="A370" s="42" t="s">
        <v>125</v>
      </c>
      <c r="B370" s="40" t="s">
        <v>125</v>
      </c>
      <c r="C370" s="40" t="s">
        <v>2758</v>
      </c>
      <c r="D370" s="40" t="s">
        <v>2757</v>
      </c>
      <c r="E370" s="68">
        <v>23104</v>
      </c>
      <c r="F370" s="2" t="s">
        <v>281</v>
      </c>
      <c r="G370" s="40">
        <v>2219905</v>
      </c>
      <c r="H370" s="2" t="str">
        <f t="shared" si="18"/>
        <v>231042219905</v>
      </c>
      <c r="I370" s="2" t="str">
        <f t="shared" si="19"/>
        <v>2</v>
      </c>
      <c r="J370" s="2" t="s">
        <v>420</v>
      </c>
      <c r="K370" s="21">
        <v>100</v>
      </c>
      <c r="L370" t="e">
        <f>INDEX('A I D FUTURES'!$B:$B,MATCH(H370,'A I D FUTURES'!$A:$A,0))</f>
        <v>#N/A</v>
      </c>
    </row>
    <row r="371" spans="1:13" x14ac:dyDescent="0.25">
      <c r="A371" s="42" t="s">
        <v>278</v>
      </c>
      <c r="B371" s="40" t="s">
        <v>278</v>
      </c>
      <c r="C371" s="40" t="s">
        <v>2751</v>
      </c>
      <c r="D371" s="40" t="s">
        <v>2750</v>
      </c>
      <c r="E371" s="68">
        <v>23104</v>
      </c>
      <c r="F371" s="2" t="s">
        <v>281</v>
      </c>
      <c r="G371" s="40">
        <v>2220001</v>
      </c>
      <c r="H371" s="2" t="str">
        <f t="shared" si="18"/>
        <v>231042220001</v>
      </c>
      <c r="I371" s="2" t="str">
        <f t="shared" si="19"/>
        <v>2</v>
      </c>
      <c r="J371" s="2" t="s">
        <v>421</v>
      </c>
      <c r="K371" s="21">
        <v>500</v>
      </c>
      <c r="L371">
        <f>INDEX('A I D FUTURES'!$B:$B,MATCH(H371,'A I D FUTURES'!$A:$A,0))</f>
        <v>500</v>
      </c>
    </row>
    <row r="372" spans="1:13" x14ac:dyDescent="0.25">
      <c r="A372" s="42" t="s">
        <v>125</v>
      </c>
      <c r="B372" s="40" t="s">
        <v>125</v>
      </c>
      <c r="C372" s="40" t="s">
        <v>2758</v>
      </c>
      <c r="D372" s="40" t="s">
        <v>2757</v>
      </c>
      <c r="E372" s="68">
        <v>23104</v>
      </c>
      <c r="F372" s="2" t="s">
        <v>281</v>
      </c>
      <c r="G372" s="40">
        <v>2269900</v>
      </c>
      <c r="H372" s="2" t="str">
        <f t="shared" si="18"/>
        <v>231042269900</v>
      </c>
      <c r="I372" s="2" t="str">
        <f t="shared" si="19"/>
        <v>2</v>
      </c>
      <c r="J372" s="2" t="s">
        <v>469</v>
      </c>
      <c r="K372" s="21">
        <v>100</v>
      </c>
      <c r="L372" t="e">
        <f>INDEX('A I D FUTURES'!$B:$B,MATCH(H372,'A I D FUTURES'!$A:$A,0))</f>
        <v>#N/A</v>
      </c>
    </row>
    <row r="373" spans="1:13" x14ac:dyDescent="0.25">
      <c r="A373" s="42" t="s">
        <v>125</v>
      </c>
      <c r="B373" s="40" t="s">
        <v>125</v>
      </c>
      <c r="C373" s="40" t="s">
        <v>2758</v>
      </c>
      <c r="D373" s="40" t="s">
        <v>2757</v>
      </c>
      <c r="E373" s="68">
        <v>23104</v>
      </c>
      <c r="F373" s="2" t="s">
        <v>281</v>
      </c>
      <c r="G373" s="40">
        <v>2279900</v>
      </c>
      <c r="H373" s="2" t="str">
        <f t="shared" si="18"/>
        <v>231042279900</v>
      </c>
      <c r="I373" s="2" t="str">
        <f t="shared" si="19"/>
        <v>2</v>
      </c>
      <c r="J373" s="2" t="s">
        <v>533</v>
      </c>
      <c r="K373" s="21">
        <v>45306.5</v>
      </c>
      <c r="L373">
        <f>INDEX('A I D FUTURES'!$B:$B,MATCH(H373,'A I D FUTURES'!$A:$A,0))</f>
        <v>36874.44</v>
      </c>
    </row>
    <row r="374" spans="1:13" x14ac:dyDescent="0.25">
      <c r="A374" s="42" t="s">
        <v>278</v>
      </c>
      <c r="B374" s="40" t="s">
        <v>278</v>
      </c>
      <c r="C374" s="40" t="s">
        <v>2751</v>
      </c>
      <c r="D374" s="40" t="s">
        <v>2750</v>
      </c>
      <c r="E374" s="68">
        <v>23104</v>
      </c>
      <c r="F374" s="2" t="s">
        <v>281</v>
      </c>
      <c r="G374" s="40">
        <v>2279940</v>
      </c>
      <c r="H374" s="2" t="str">
        <f t="shared" si="18"/>
        <v>231042279940</v>
      </c>
      <c r="I374" s="2" t="str">
        <f t="shared" si="19"/>
        <v>2</v>
      </c>
      <c r="J374" s="2" t="s">
        <v>559</v>
      </c>
      <c r="K374" s="21">
        <v>3100</v>
      </c>
      <c r="L374" t="e">
        <f>INDEX('A I D FUTURES'!$B:$B,MATCH(H374,'A I D FUTURES'!$A:$A,0))</f>
        <v>#N/A</v>
      </c>
    </row>
    <row r="375" spans="1:13" x14ac:dyDescent="0.25">
      <c r="A375" s="42" t="s">
        <v>125</v>
      </c>
      <c r="B375" s="40" t="s">
        <v>125</v>
      </c>
      <c r="C375" s="40" t="s">
        <v>2758</v>
      </c>
      <c r="D375" s="40" t="s">
        <v>2757</v>
      </c>
      <c r="E375" s="68">
        <v>23104</v>
      </c>
      <c r="F375" s="2" t="s">
        <v>281</v>
      </c>
      <c r="G375" s="40">
        <v>4800183</v>
      </c>
      <c r="H375" s="2" t="str">
        <f t="shared" si="18"/>
        <v>231044800183</v>
      </c>
      <c r="I375" s="2" t="str">
        <f t="shared" si="19"/>
        <v>4</v>
      </c>
      <c r="J375" s="40" t="s">
        <v>698</v>
      </c>
      <c r="K375" s="21">
        <v>500</v>
      </c>
      <c r="L375">
        <f>INDEX('A I D FUTURES'!$B:$B,MATCH(H375,'A I D FUTURES'!$A:$A,0))</f>
        <v>500</v>
      </c>
    </row>
    <row r="376" spans="1:13" x14ac:dyDescent="0.25">
      <c r="A376" s="42" t="s">
        <v>125</v>
      </c>
      <c r="B376" s="40" t="s">
        <v>125</v>
      </c>
      <c r="C376" s="40" t="s">
        <v>2758</v>
      </c>
      <c r="D376" s="40" t="s">
        <v>2757</v>
      </c>
      <c r="E376" s="68">
        <v>23105</v>
      </c>
      <c r="F376" s="2" t="s">
        <v>471</v>
      </c>
      <c r="G376" s="40">
        <v>2269900</v>
      </c>
      <c r="H376" s="2" t="str">
        <f t="shared" si="18"/>
        <v>231052269900</v>
      </c>
      <c r="I376" s="2" t="str">
        <f t="shared" si="19"/>
        <v>2</v>
      </c>
      <c r="J376" s="2" t="s">
        <v>469</v>
      </c>
      <c r="K376" s="21">
        <v>100</v>
      </c>
      <c r="L376" t="e">
        <f>INDEX('A I D FUTURES'!$B:$B,MATCH(H376,'A I D FUTURES'!$A:$A,0))</f>
        <v>#N/A</v>
      </c>
    </row>
    <row r="377" spans="1:13" x14ac:dyDescent="0.25">
      <c r="A377" s="42" t="s">
        <v>125</v>
      </c>
      <c r="B377" s="40" t="s">
        <v>125</v>
      </c>
      <c r="C377" s="40" t="s">
        <v>2758</v>
      </c>
      <c r="D377" s="40" t="s">
        <v>2757</v>
      </c>
      <c r="E377" s="68">
        <v>23105</v>
      </c>
      <c r="F377" s="2" t="s">
        <v>471</v>
      </c>
      <c r="G377" s="40">
        <v>4800002</v>
      </c>
      <c r="H377" s="2" t="str">
        <f t="shared" si="18"/>
        <v>231054800002</v>
      </c>
      <c r="I377" s="2" t="str">
        <f t="shared" si="19"/>
        <v>4</v>
      </c>
      <c r="J377" s="40" t="s">
        <v>615</v>
      </c>
      <c r="K377" s="21">
        <v>30000</v>
      </c>
      <c r="L377" t="e">
        <f>INDEX('A I D FUTURES'!$B:$B,MATCH(H377,'A I D FUTURES'!$A:$A,0))</f>
        <v>#N/A</v>
      </c>
      <c r="M377" s="56" t="e">
        <f t="shared" ref="M377:M378" si="21">+K377-L377</f>
        <v>#N/A</v>
      </c>
    </row>
    <row r="378" spans="1:13" x14ac:dyDescent="0.25">
      <c r="A378" s="42" t="s">
        <v>125</v>
      </c>
      <c r="B378" s="40" t="s">
        <v>125</v>
      </c>
      <c r="C378" s="40" t="s">
        <v>2758</v>
      </c>
      <c r="D378" s="40" t="s">
        <v>2757</v>
      </c>
      <c r="E378" s="68">
        <v>23105</v>
      </c>
      <c r="F378" s="2" t="s">
        <v>471</v>
      </c>
      <c r="G378" s="40">
        <v>4800005</v>
      </c>
      <c r="H378" s="2" t="str">
        <f t="shared" si="18"/>
        <v>231054800005</v>
      </c>
      <c r="I378" s="2" t="str">
        <f t="shared" si="19"/>
        <v>4</v>
      </c>
      <c r="J378" s="40" t="s">
        <v>616</v>
      </c>
      <c r="K378" s="21">
        <v>500</v>
      </c>
      <c r="L378" t="e">
        <f>INDEX('A I D FUTURES'!$B:$B,MATCH(H378,'A I D FUTURES'!$A:$A,0))</f>
        <v>#N/A</v>
      </c>
      <c r="M378" s="56" t="e">
        <f t="shared" si="21"/>
        <v>#N/A</v>
      </c>
    </row>
    <row r="379" spans="1:13" x14ac:dyDescent="0.25">
      <c r="A379" s="42" t="s">
        <v>125</v>
      </c>
      <c r="B379" s="40" t="s">
        <v>125</v>
      </c>
      <c r="C379" s="40" t="s">
        <v>2758</v>
      </c>
      <c r="D379" s="40" t="s">
        <v>2757</v>
      </c>
      <c r="E379" s="68">
        <v>23106</v>
      </c>
      <c r="F379" s="2" t="s">
        <v>254</v>
      </c>
      <c r="G379" s="40">
        <v>2000001</v>
      </c>
      <c r="H379" s="2" t="str">
        <f t="shared" si="18"/>
        <v>231062000001</v>
      </c>
      <c r="I379" s="2" t="str">
        <f t="shared" si="19"/>
        <v>2</v>
      </c>
      <c r="J379" s="2" t="s">
        <v>255</v>
      </c>
      <c r="K379" s="21">
        <v>6000</v>
      </c>
      <c r="L379" t="e">
        <f>INDEX('A I D FUTURES'!$B:$B,MATCH(H379,'A I D FUTURES'!$A:$A,0))</f>
        <v>#N/A</v>
      </c>
    </row>
    <row r="380" spans="1:13" x14ac:dyDescent="0.25">
      <c r="A380" s="42" t="s">
        <v>125</v>
      </c>
      <c r="B380" s="40" t="s">
        <v>150</v>
      </c>
      <c r="C380" s="40" t="s">
        <v>2755</v>
      </c>
      <c r="D380" s="40" t="s">
        <v>2754</v>
      </c>
      <c r="E380" s="68">
        <v>23106</v>
      </c>
      <c r="F380" s="2" t="s">
        <v>254</v>
      </c>
      <c r="G380" s="40">
        <v>2130001</v>
      </c>
      <c r="H380" s="2" t="str">
        <f t="shared" si="18"/>
        <v>231062130001</v>
      </c>
      <c r="I380" s="2" t="str">
        <f t="shared" si="19"/>
        <v>2</v>
      </c>
      <c r="J380" s="2" t="s">
        <v>378</v>
      </c>
      <c r="K380" s="21">
        <v>2500</v>
      </c>
      <c r="L380" t="e">
        <f>INDEX('A I D FUTURES'!$B:$B,MATCH(H380,'A I D FUTURES'!$A:$A,0))</f>
        <v>#N/A</v>
      </c>
    </row>
    <row r="381" spans="1:13" x14ac:dyDescent="0.25">
      <c r="A381" s="42" t="s">
        <v>214</v>
      </c>
      <c r="B381" s="40" t="s">
        <v>214</v>
      </c>
      <c r="C381" s="40" t="s">
        <v>2755</v>
      </c>
      <c r="D381" s="40" t="s">
        <v>2754</v>
      </c>
      <c r="E381" s="68">
        <v>23106</v>
      </c>
      <c r="F381" s="2" t="s">
        <v>254</v>
      </c>
      <c r="G381" s="40">
        <v>2210001</v>
      </c>
      <c r="H381" s="2" t="str">
        <f t="shared" si="18"/>
        <v>231062210001</v>
      </c>
      <c r="I381" s="2" t="str">
        <f t="shared" si="19"/>
        <v>2</v>
      </c>
      <c r="J381" s="2" t="s">
        <v>397</v>
      </c>
      <c r="K381" s="21">
        <v>300</v>
      </c>
      <c r="L381">
        <f>INDEX('A I D FUTURES'!$B:$B,MATCH(H381,'A I D FUTURES'!$A:$A,0))</f>
        <v>180</v>
      </c>
    </row>
    <row r="382" spans="1:13" x14ac:dyDescent="0.25">
      <c r="A382" s="42" t="s">
        <v>214</v>
      </c>
      <c r="B382" s="40" t="s">
        <v>214</v>
      </c>
      <c r="C382" s="40" t="s">
        <v>2755</v>
      </c>
      <c r="D382" s="40" t="s">
        <v>2754</v>
      </c>
      <c r="E382" s="68">
        <v>23106</v>
      </c>
      <c r="F382" s="2" t="s">
        <v>254</v>
      </c>
      <c r="G382" s="40">
        <v>2210101</v>
      </c>
      <c r="H382" s="2" t="str">
        <f t="shared" ref="H382:H445" si="22">_xlfn.CONCAT(E382,G382)</f>
        <v>231062210101</v>
      </c>
      <c r="I382" s="2" t="str">
        <f t="shared" ref="I382:I445" si="23">MID(G382,1,1)</f>
        <v>2</v>
      </c>
      <c r="J382" s="2" t="s">
        <v>403</v>
      </c>
      <c r="K382" s="21">
        <v>300</v>
      </c>
      <c r="L382" t="e">
        <f>INDEX('A I D FUTURES'!$B:$B,MATCH(H382,'A I D FUTURES'!$A:$A,0))</f>
        <v>#N/A</v>
      </c>
      <c r="M382" s="56" t="e">
        <f t="shared" ref="M382:M384" si="24">+K382-L382</f>
        <v>#N/A</v>
      </c>
    </row>
    <row r="383" spans="1:13" x14ac:dyDescent="0.25">
      <c r="A383" s="42" t="s">
        <v>125</v>
      </c>
      <c r="B383" s="40" t="s">
        <v>125</v>
      </c>
      <c r="C383" s="40" t="s">
        <v>2758</v>
      </c>
      <c r="D383" s="40" t="s">
        <v>2757</v>
      </c>
      <c r="E383" s="68">
        <v>23106</v>
      </c>
      <c r="F383" s="2" t="s">
        <v>254</v>
      </c>
      <c r="G383" s="40">
        <v>2269900</v>
      </c>
      <c r="H383" s="2" t="str">
        <f t="shared" si="22"/>
        <v>231062269900</v>
      </c>
      <c r="I383" s="2" t="str">
        <f t="shared" si="23"/>
        <v>2</v>
      </c>
      <c r="J383" s="2" t="s">
        <v>469</v>
      </c>
      <c r="K383" s="21">
        <v>1200</v>
      </c>
      <c r="L383" t="e">
        <f>INDEX('A I D FUTURES'!$B:$B,MATCH(H383,'A I D FUTURES'!$A:$A,0))</f>
        <v>#N/A</v>
      </c>
      <c r="M383" s="56" t="e">
        <f t="shared" si="24"/>
        <v>#N/A</v>
      </c>
    </row>
    <row r="384" spans="1:13" x14ac:dyDescent="0.25">
      <c r="A384" s="42" t="s">
        <v>125</v>
      </c>
      <c r="B384" s="40" t="s">
        <v>125</v>
      </c>
      <c r="C384" s="40" t="s">
        <v>2758</v>
      </c>
      <c r="D384" s="40" t="s">
        <v>2757</v>
      </c>
      <c r="E384" s="68">
        <v>23106</v>
      </c>
      <c r="F384" s="2" t="s">
        <v>254</v>
      </c>
      <c r="G384" s="40">
        <v>2279900</v>
      </c>
      <c r="H384" s="2" t="str">
        <f t="shared" si="22"/>
        <v>231062279900</v>
      </c>
      <c r="I384" s="2" t="str">
        <f t="shared" si="23"/>
        <v>2</v>
      </c>
      <c r="J384" s="2" t="s">
        <v>534</v>
      </c>
      <c r="K384" s="21">
        <v>3200</v>
      </c>
      <c r="L384" t="e">
        <f>INDEX('A I D FUTURES'!$B:$B,MATCH(H384,'A I D FUTURES'!$A:$A,0))</f>
        <v>#N/A</v>
      </c>
      <c r="M384" s="56" t="e">
        <f t="shared" si="24"/>
        <v>#N/A</v>
      </c>
    </row>
    <row r="385" spans="1:13" x14ac:dyDescent="0.25">
      <c r="A385" s="42" t="s">
        <v>214</v>
      </c>
      <c r="B385" s="40" t="s">
        <v>214</v>
      </c>
      <c r="C385" s="40" t="s">
        <v>2755</v>
      </c>
      <c r="D385" s="40" t="s">
        <v>2754</v>
      </c>
      <c r="E385" s="68">
        <v>23108</v>
      </c>
      <c r="F385" s="2" t="s">
        <v>399</v>
      </c>
      <c r="G385" s="40">
        <v>2210001</v>
      </c>
      <c r="H385" s="2" t="str">
        <f t="shared" si="22"/>
        <v>231082210001</v>
      </c>
      <c r="I385" s="2" t="str">
        <f t="shared" si="23"/>
        <v>2</v>
      </c>
      <c r="J385" s="2" t="s">
        <v>397</v>
      </c>
      <c r="K385" s="21">
        <v>225</v>
      </c>
      <c r="L385">
        <f>INDEX('A I D FUTURES'!$B:$B,MATCH(H385,'A I D FUTURES'!$A:$A,0))</f>
        <v>225</v>
      </c>
    </row>
    <row r="386" spans="1:13" x14ac:dyDescent="0.25">
      <c r="A386" s="62" t="s">
        <v>284</v>
      </c>
      <c r="B386" s="108" t="s">
        <v>284</v>
      </c>
      <c r="C386" s="40" t="s">
        <v>2751</v>
      </c>
      <c r="D386" s="40" t="s">
        <v>2750</v>
      </c>
      <c r="E386" s="68">
        <v>24100</v>
      </c>
      <c r="F386" s="64" t="s">
        <v>292</v>
      </c>
      <c r="G386" s="87">
        <v>1200301</v>
      </c>
      <c r="H386" s="64" t="str">
        <f t="shared" si="22"/>
        <v>241001200301</v>
      </c>
      <c r="I386" s="64" t="str">
        <f t="shared" si="23"/>
        <v>1</v>
      </c>
      <c r="J386" s="64" t="s">
        <v>291</v>
      </c>
      <c r="K386" s="21">
        <v>11422.79</v>
      </c>
      <c r="L386" t="e">
        <f>INDEX('A I D FUTURES'!$B:$B,MATCH(H386,'A I D FUTURES'!$A:$A,0))</f>
        <v>#N/A</v>
      </c>
    </row>
    <row r="387" spans="1:13" x14ac:dyDescent="0.25">
      <c r="A387" s="62" t="s">
        <v>284</v>
      </c>
      <c r="B387" s="108" t="s">
        <v>284</v>
      </c>
      <c r="C387" s="40" t="s">
        <v>2751</v>
      </c>
      <c r="D387" s="40" t="s">
        <v>2750</v>
      </c>
      <c r="E387" s="68">
        <v>24100</v>
      </c>
      <c r="F387" s="64" t="s">
        <v>292</v>
      </c>
      <c r="G387" s="87">
        <v>1200601</v>
      </c>
      <c r="H387" s="64" t="str">
        <f t="shared" si="22"/>
        <v>241001200601</v>
      </c>
      <c r="I387" s="64" t="str">
        <f t="shared" si="23"/>
        <v>1</v>
      </c>
      <c r="J387" s="64" t="s">
        <v>295</v>
      </c>
      <c r="K387" s="21">
        <v>1676.28</v>
      </c>
      <c r="L387" t="e">
        <f>INDEX('A I D FUTURES'!$B:$B,MATCH(H387,'A I D FUTURES'!$A:$A,0))</f>
        <v>#N/A</v>
      </c>
    </row>
    <row r="388" spans="1:13" x14ac:dyDescent="0.25">
      <c r="A388" s="62" t="s">
        <v>284</v>
      </c>
      <c r="B388" s="108" t="s">
        <v>284</v>
      </c>
      <c r="C388" s="40" t="s">
        <v>2751</v>
      </c>
      <c r="D388" s="40" t="s">
        <v>2750</v>
      </c>
      <c r="E388" s="68">
        <v>24100</v>
      </c>
      <c r="F388" s="64" t="s">
        <v>292</v>
      </c>
      <c r="G388" s="87">
        <v>1210001</v>
      </c>
      <c r="H388" s="64" t="str">
        <f t="shared" si="22"/>
        <v>241001210001</v>
      </c>
      <c r="I388" s="64" t="str">
        <f t="shared" si="23"/>
        <v>1</v>
      </c>
      <c r="J388" s="64" t="s">
        <v>297</v>
      </c>
      <c r="K388" s="21">
        <v>6389.6</v>
      </c>
      <c r="L388" t="e">
        <f>INDEX('A I D FUTURES'!$B:$B,MATCH(H388,'A I D FUTURES'!$A:$A,0))</f>
        <v>#N/A</v>
      </c>
      <c r="M388" s="56" t="e">
        <f>+K388-L388</f>
        <v>#N/A</v>
      </c>
    </row>
    <row r="389" spans="1:13" x14ac:dyDescent="0.25">
      <c r="A389" s="62" t="s">
        <v>284</v>
      </c>
      <c r="B389" s="108" t="s">
        <v>284</v>
      </c>
      <c r="C389" s="40" t="s">
        <v>2751</v>
      </c>
      <c r="D389" s="40" t="s">
        <v>2750</v>
      </c>
      <c r="E389" s="68">
        <v>24100</v>
      </c>
      <c r="F389" s="64" t="s">
        <v>292</v>
      </c>
      <c r="G389" s="87">
        <v>1210101</v>
      </c>
      <c r="H389" s="64" t="str">
        <f t="shared" si="22"/>
        <v>241001210101</v>
      </c>
      <c r="I389" s="64" t="str">
        <f t="shared" si="23"/>
        <v>1</v>
      </c>
      <c r="J389" s="64" t="s">
        <v>298</v>
      </c>
      <c r="K389" s="21">
        <v>4963.5600000000004</v>
      </c>
      <c r="L389" t="e">
        <f>INDEX('A I D FUTURES'!$B:$B,MATCH(H389,'A I D FUTURES'!$A:$A,0))</f>
        <v>#N/A</v>
      </c>
    </row>
    <row r="390" spans="1:13" x14ac:dyDescent="0.25">
      <c r="A390" s="62" t="s">
        <v>284</v>
      </c>
      <c r="B390" s="108" t="s">
        <v>284</v>
      </c>
      <c r="C390" s="40" t="s">
        <v>2751</v>
      </c>
      <c r="D390" s="40" t="s">
        <v>2750</v>
      </c>
      <c r="E390" s="68">
        <v>24100</v>
      </c>
      <c r="F390" s="64" t="s">
        <v>292</v>
      </c>
      <c r="G390" s="87">
        <v>1300001</v>
      </c>
      <c r="H390" s="64" t="str">
        <f t="shared" si="22"/>
        <v>241001300001</v>
      </c>
      <c r="I390" s="64" t="str">
        <f t="shared" si="23"/>
        <v>1</v>
      </c>
      <c r="J390" s="64" t="s">
        <v>299</v>
      </c>
      <c r="K390" s="21">
        <v>16962.259999999998</v>
      </c>
      <c r="L390" t="e">
        <f>INDEX('A I D FUTURES'!$B:$B,MATCH(H390,'A I D FUTURES'!$A:$A,0))</f>
        <v>#N/A</v>
      </c>
    </row>
    <row r="391" spans="1:13" x14ac:dyDescent="0.25">
      <c r="A391" s="62" t="s">
        <v>284</v>
      </c>
      <c r="B391" s="108" t="s">
        <v>284</v>
      </c>
      <c r="C391" s="40" t="s">
        <v>2751</v>
      </c>
      <c r="D391" s="40" t="s">
        <v>2750</v>
      </c>
      <c r="E391" s="68">
        <v>24100</v>
      </c>
      <c r="F391" s="64" t="s">
        <v>292</v>
      </c>
      <c r="G391" s="87">
        <v>1300002</v>
      </c>
      <c r="H391" s="64" t="str">
        <f t="shared" si="22"/>
        <v>241001300002</v>
      </c>
      <c r="I391" s="64" t="str">
        <f t="shared" si="23"/>
        <v>1</v>
      </c>
      <c r="J391" s="64" t="s">
        <v>324</v>
      </c>
      <c r="K391" s="21">
        <v>5876.88</v>
      </c>
      <c r="L391" t="e">
        <f>INDEX('A I D FUTURES'!$B:$B,MATCH(H391,'A I D FUTURES'!$A:$A,0))</f>
        <v>#N/A</v>
      </c>
    </row>
    <row r="392" spans="1:13" x14ac:dyDescent="0.25">
      <c r="A392" s="62" t="s">
        <v>284</v>
      </c>
      <c r="B392" s="108" t="s">
        <v>284</v>
      </c>
      <c r="C392" s="40" t="s">
        <v>2751</v>
      </c>
      <c r="D392" s="40" t="s">
        <v>2750</v>
      </c>
      <c r="E392" s="68">
        <v>24100</v>
      </c>
      <c r="F392" s="64" t="s">
        <v>292</v>
      </c>
      <c r="G392" s="87">
        <v>1300201</v>
      </c>
      <c r="H392" s="64" t="str">
        <f t="shared" si="22"/>
        <v>241001300201</v>
      </c>
      <c r="I392" s="64" t="str">
        <f t="shared" si="23"/>
        <v>1</v>
      </c>
      <c r="J392" s="64" t="s">
        <v>327</v>
      </c>
      <c r="K392" s="21">
        <v>9433.9</v>
      </c>
      <c r="L392" t="e">
        <f>INDEX('A I D FUTURES'!$B:$B,MATCH(H392,'A I D FUTURES'!$A:$A,0))</f>
        <v>#N/A</v>
      </c>
    </row>
    <row r="393" spans="1:13" x14ac:dyDescent="0.25">
      <c r="A393" s="62" t="s">
        <v>284</v>
      </c>
      <c r="B393" s="108" t="s">
        <v>284</v>
      </c>
      <c r="C393" s="40" t="s">
        <v>2751</v>
      </c>
      <c r="D393" s="40" t="s">
        <v>2750</v>
      </c>
      <c r="E393" s="68">
        <v>24100</v>
      </c>
      <c r="F393" s="64" t="s">
        <v>292</v>
      </c>
      <c r="G393" s="87">
        <v>1300202</v>
      </c>
      <c r="H393" s="64" t="str">
        <f t="shared" si="22"/>
        <v>241001300202</v>
      </c>
      <c r="I393" s="64" t="str">
        <f t="shared" si="23"/>
        <v>1</v>
      </c>
      <c r="J393" s="64" t="s">
        <v>328</v>
      </c>
      <c r="K393" s="21">
        <v>8005.34</v>
      </c>
      <c r="L393" t="e">
        <f>INDEX('A I D FUTURES'!$B:$B,MATCH(H393,'A I D FUTURES'!$A:$A,0))</f>
        <v>#N/A</v>
      </c>
      <c r="M393" s="56" t="e">
        <f>+K393-L393</f>
        <v>#N/A</v>
      </c>
    </row>
    <row r="394" spans="1:13" x14ac:dyDescent="0.25">
      <c r="A394" s="62" t="s">
        <v>284</v>
      </c>
      <c r="B394" s="108" t="s">
        <v>284</v>
      </c>
      <c r="C394" s="40" t="s">
        <v>2751</v>
      </c>
      <c r="D394" s="40" t="s">
        <v>2750</v>
      </c>
      <c r="E394" s="68">
        <v>24100</v>
      </c>
      <c r="F394" s="64" t="s">
        <v>292</v>
      </c>
      <c r="G394" s="87">
        <v>1310001</v>
      </c>
      <c r="H394" s="64" t="str">
        <f t="shared" si="22"/>
        <v>241001310001</v>
      </c>
      <c r="I394" s="64" t="str">
        <f t="shared" si="23"/>
        <v>1</v>
      </c>
      <c r="J394" s="64" t="s">
        <v>329</v>
      </c>
      <c r="K394" s="21">
        <v>29830.04</v>
      </c>
      <c r="L394" t="e">
        <f>INDEX('A I D FUTURES'!$B:$B,MATCH(H394,'A I D FUTURES'!$A:$A,0))</f>
        <v>#N/A</v>
      </c>
    </row>
    <row r="395" spans="1:13" x14ac:dyDescent="0.25">
      <c r="A395" s="62" t="s">
        <v>284</v>
      </c>
      <c r="B395" s="108" t="s">
        <v>284</v>
      </c>
      <c r="C395" s="40" t="s">
        <v>2751</v>
      </c>
      <c r="D395" s="40" t="s">
        <v>2750</v>
      </c>
      <c r="E395" s="68">
        <v>24100</v>
      </c>
      <c r="F395" s="64" t="s">
        <v>292</v>
      </c>
      <c r="G395" s="87">
        <v>1310002</v>
      </c>
      <c r="H395" s="64" t="str">
        <f t="shared" si="22"/>
        <v>241001310002</v>
      </c>
      <c r="I395" s="64" t="str">
        <f t="shared" si="23"/>
        <v>1</v>
      </c>
      <c r="J395" s="64" t="s">
        <v>340</v>
      </c>
      <c r="K395" s="21">
        <v>2793.17</v>
      </c>
      <c r="L395" t="e">
        <f>INDEX('A I D FUTURES'!$B:$B,MATCH(H395,'A I D FUTURES'!$A:$A,0))</f>
        <v>#N/A</v>
      </c>
    </row>
    <row r="396" spans="1:13" x14ac:dyDescent="0.25">
      <c r="A396" s="62" t="s">
        <v>284</v>
      </c>
      <c r="B396" s="108" t="s">
        <v>284</v>
      </c>
      <c r="C396" s="40" t="s">
        <v>2751</v>
      </c>
      <c r="D396" s="40" t="s">
        <v>2750</v>
      </c>
      <c r="E396" s="68">
        <v>24100</v>
      </c>
      <c r="F396" s="64" t="s">
        <v>292</v>
      </c>
      <c r="G396" s="87">
        <v>1310003</v>
      </c>
      <c r="H396" s="64" t="str">
        <f t="shared" si="22"/>
        <v>241001310003</v>
      </c>
      <c r="I396" s="64" t="str">
        <f t="shared" si="23"/>
        <v>1</v>
      </c>
      <c r="J396" s="64" t="s">
        <v>341</v>
      </c>
      <c r="K396" s="21">
        <v>14232.4</v>
      </c>
      <c r="L396" t="e">
        <f>INDEX('A I D FUTURES'!$B:$B,MATCH(H396,'A I D FUTURES'!$A:$A,0))</f>
        <v>#N/A</v>
      </c>
    </row>
    <row r="397" spans="1:13" x14ac:dyDescent="0.25">
      <c r="A397" s="62" t="s">
        <v>284</v>
      </c>
      <c r="B397" s="108" t="s">
        <v>284</v>
      </c>
      <c r="C397" s="40" t="s">
        <v>2751</v>
      </c>
      <c r="D397" s="40" t="s">
        <v>2750</v>
      </c>
      <c r="E397" s="68">
        <v>24100</v>
      </c>
      <c r="F397" s="64" t="s">
        <v>292</v>
      </c>
      <c r="G397" s="87">
        <v>1310004</v>
      </c>
      <c r="H397" s="64" t="str">
        <f t="shared" si="22"/>
        <v>241001310004</v>
      </c>
      <c r="I397" s="64" t="str">
        <f t="shared" si="23"/>
        <v>1</v>
      </c>
      <c r="J397" s="64" t="s">
        <v>342</v>
      </c>
      <c r="K397" s="21">
        <v>12168.24</v>
      </c>
      <c r="L397" t="e">
        <f>INDEX('A I D FUTURES'!$B:$B,MATCH(H397,'A I D FUTURES'!$A:$A,0))</f>
        <v>#N/A</v>
      </c>
    </row>
    <row r="398" spans="1:13" x14ac:dyDescent="0.25">
      <c r="A398" s="62" t="s">
        <v>284</v>
      </c>
      <c r="B398" s="108" t="s">
        <v>284</v>
      </c>
      <c r="C398" s="40" t="s">
        <v>2751</v>
      </c>
      <c r="D398" s="40" t="s">
        <v>2750</v>
      </c>
      <c r="E398" s="68">
        <v>24100</v>
      </c>
      <c r="F398" s="64" t="s">
        <v>292</v>
      </c>
      <c r="G398" s="87">
        <v>1600001</v>
      </c>
      <c r="H398" s="64" t="str">
        <f t="shared" si="22"/>
        <v>241001600001</v>
      </c>
      <c r="I398" s="64" t="str">
        <f t="shared" si="23"/>
        <v>1</v>
      </c>
      <c r="J398" s="64" t="s">
        <v>349</v>
      </c>
      <c r="K398" s="21">
        <v>39347.800000000003</v>
      </c>
      <c r="L398" t="e">
        <f>INDEX('A I D FUTURES'!$B:$B,MATCH(H398,'A I D FUTURES'!$A:$A,0))</f>
        <v>#N/A</v>
      </c>
    </row>
    <row r="399" spans="1:13" x14ac:dyDescent="0.25">
      <c r="A399" s="62" t="s">
        <v>284</v>
      </c>
      <c r="B399" s="108" t="s">
        <v>284</v>
      </c>
      <c r="C399" s="40" t="s">
        <v>2751</v>
      </c>
      <c r="D399" s="40" t="s">
        <v>2750</v>
      </c>
      <c r="E399" s="68">
        <v>24100</v>
      </c>
      <c r="F399" s="64" t="s">
        <v>292</v>
      </c>
      <c r="G399" s="87">
        <v>1620001</v>
      </c>
      <c r="H399" s="64" t="str">
        <f t="shared" si="22"/>
        <v>241001620001</v>
      </c>
      <c r="I399" s="64" t="str">
        <f t="shared" si="23"/>
        <v>1</v>
      </c>
      <c r="J399" s="64" t="s">
        <v>350</v>
      </c>
      <c r="K399" s="21">
        <v>300</v>
      </c>
      <c r="L399" t="e">
        <f>INDEX('A I D FUTURES'!$B:$B,MATCH(H399,'A I D FUTURES'!$A:$A,0))</f>
        <v>#N/A</v>
      </c>
    </row>
    <row r="400" spans="1:13" x14ac:dyDescent="0.25">
      <c r="A400" s="42" t="s">
        <v>128</v>
      </c>
      <c r="B400" s="40" t="s">
        <v>128</v>
      </c>
      <c r="C400" s="40" t="s">
        <v>2760</v>
      </c>
      <c r="D400" s="40" t="s">
        <v>2759</v>
      </c>
      <c r="E400" s="68">
        <v>24100</v>
      </c>
      <c r="F400" s="27" t="s">
        <v>259</v>
      </c>
      <c r="G400" s="40">
        <v>2020001</v>
      </c>
      <c r="H400" s="2" t="str">
        <f t="shared" si="22"/>
        <v>241002020001</v>
      </c>
      <c r="I400" s="2" t="str">
        <f t="shared" si="23"/>
        <v>2</v>
      </c>
      <c r="J400" s="2" t="s">
        <v>257</v>
      </c>
      <c r="K400" s="21">
        <v>5061.67</v>
      </c>
      <c r="L400">
        <f>INDEX('A I D FUTURES'!$B:$B,MATCH(H400,'A I D FUTURES'!$A:$A,0))</f>
        <v>5061.67</v>
      </c>
    </row>
    <row r="401" spans="1:13" x14ac:dyDescent="0.25">
      <c r="A401" s="42" t="s">
        <v>278</v>
      </c>
      <c r="B401" s="40" t="s">
        <v>278</v>
      </c>
      <c r="C401" s="40" t="s">
        <v>2751</v>
      </c>
      <c r="D401" s="40" t="s">
        <v>2750</v>
      </c>
      <c r="E401" s="68">
        <v>24100</v>
      </c>
      <c r="F401" s="27" t="s">
        <v>259</v>
      </c>
      <c r="G401" s="40">
        <v>2060001</v>
      </c>
      <c r="H401" s="2" t="str">
        <f t="shared" si="22"/>
        <v>241002060001</v>
      </c>
      <c r="I401" s="2" t="str">
        <f t="shared" si="23"/>
        <v>2</v>
      </c>
      <c r="J401" s="2" t="s">
        <v>279</v>
      </c>
      <c r="K401" s="21">
        <v>363</v>
      </c>
      <c r="L401">
        <f>INDEX('A I D FUTURES'!$B:$B,MATCH(H401,'A I D FUTURES'!$A:$A,0))</f>
        <v>363</v>
      </c>
    </row>
    <row r="402" spans="1:13" x14ac:dyDescent="0.25">
      <c r="A402" s="42" t="s">
        <v>150</v>
      </c>
      <c r="B402" s="40" t="s">
        <v>128</v>
      </c>
      <c r="C402" s="40" t="s">
        <v>2760</v>
      </c>
      <c r="D402" s="40" t="s">
        <v>2759</v>
      </c>
      <c r="E402" s="68">
        <v>24100</v>
      </c>
      <c r="F402" s="27" t="s">
        <v>259</v>
      </c>
      <c r="G402" s="40">
        <v>2120000</v>
      </c>
      <c r="H402" s="2" t="str">
        <f t="shared" si="22"/>
        <v>241002120000</v>
      </c>
      <c r="I402" s="2" t="str">
        <f t="shared" si="23"/>
        <v>2</v>
      </c>
      <c r="J402" s="2" t="s">
        <v>368</v>
      </c>
      <c r="K402" s="21">
        <v>2500</v>
      </c>
      <c r="L402" t="e">
        <f>INDEX('A I D FUTURES'!$B:$B,MATCH(H402,'A I D FUTURES'!$A:$A,0))</f>
        <v>#N/A</v>
      </c>
      <c r="M402" s="56" t="e">
        <f>+K402-L402</f>
        <v>#N/A</v>
      </c>
    </row>
    <row r="403" spans="1:13" x14ac:dyDescent="0.25">
      <c r="A403" s="42" t="s">
        <v>278</v>
      </c>
      <c r="B403" s="40" t="s">
        <v>278</v>
      </c>
      <c r="C403" s="40" t="s">
        <v>2751</v>
      </c>
      <c r="D403" s="40" t="s">
        <v>2750</v>
      </c>
      <c r="E403" s="68">
        <v>24100</v>
      </c>
      <c r="F403" s="27" t="s">
        <v>259</v>
      </c>
      <c r="G403" s="40">
        <v>2160001</v>
      </c>
      <c r="H403" s="2" t="str">
        <f t="shared" si="22"/>
        <v>241002160001</v>
      </c>
      <c r="I403" s="2" t="str">
        <f t="shared" si="23"/>
        <v>2</v>
      </c>
      <c r="J403" s="2" t="s">
        <v>383</v>
      </c>
      <c r="K403" s="21">
        <v>300</v>
      </c>
      <c r="L403" t="e">
        <f>INDEX('A I D FUTURES'!$B:$B,MATCH(H403,'A I D FUTURES'!$A:$A,0))</f>
        <v>#N/A</v>
      </c>
    </row>
    <row r="404" spans="1:13" x14ac:dyDescent="0.25">
      <c r="A404" s="42" t="s">
        <v>278</v>
      </c>
      <c r="B404" s="40" t="s">
        <v>278</v>
      </c>
      <c r="C404" s="40" t="s">
        <v>2751</v>
      </c>
      <c r="D404" s="40" t="s">
        <v>2750</v>
      </c>
      <c r="E404" s="68">
        <v>24100</v>
      </c>
      <c r="F404" s="27" t="s">
        <v>259</v>
      </c>
      <c r="G404" s="40">
        <v>2160002</v>
      </c>
      <c r="H404" s="2" t="str">
        <f t="shared" si="22"/>
        <v>241002160002</v>
      </c>
      <c r="I404" s="2" t="str">
        <f t="shared" si="23"/>
        <v>2</v>
      </c>
      <c r="J404" s="2" t="s">
        <v>384</v>
      </c>
      <c r="K404" s="21">
        <v>400</v>
      </c>
      <c r="L404" t="e">
        <f>INDEX('A I D FUTURES'!$B:$B,MATCH(H404,'A I D FUTURES'!$A:$A,0))</f>
        <v>#N/A</v>
      </c>
    </row>
    <row r="405" spans="1:13" x14ac:dyDescent="0.25">
      <c r="A405" s="42" t="s">
        <v>128</v>
      </c>
      <c r="B405" s="40" t="s">
        <v>128</v>
      </c>
      <c r="C405" s="40" t="s">
        <v>2760</v>
      </c>
      <c r="D405" s="40" t="s">
        <v>2759</v>
      </c>
      <c r="E405" s="68">
        <v>24100</v>
      </c>
      <c r="F405" s="27" t="s">
        <v>259</v>
      </c>
      <c r="G405" s="40">
        <v>2200001</v>
      </c>
      <c r="H405" s="2" t="str">
        <f t="shared" si="22"/>
        <v>241002200001</v>
      </c>
      <c r="I405" s="2" t="str">
        <f t="shared" si="23"/>
        <v>2</v>
      </c>
      <c r="J405" s="2" t="s">
        <v>388</v>
      </c>
      <c r="K405" s="21">
        <v>300</v>
      </c>
      <c r="L405">
        <f>INDEX('A I D FUTURES'!$B:$B,MATCH(H405,'A I D FUTURES'!$A:$A,0))</f>
        <v>188.29</v>
      </c>
    </row>
    <row r="406" spans="1:13" x14ac:dyDescent="0.25">
      <c r="A406" s="42" t="s">
        <v>278</v>
      </c>
      <c r="B406" s="40" t="s">
        <v>278</v>
      </c>
      <c r="C406" s="40" t="s">
        <v>2751</v>
      </c>
      <c r="D406" s="40" t="s">
        <v>2750</v>
      </c>
      <c r="E406" s="68">
        <v>24100</v>
      </c>
      <c r="F406" s="27" t="s">
        <v>259</v>
      </c>
      <c r="G406" s="40">
        <v>2200010</v>
      </c>
      <c r="H406" s="2" t="str">
        <f t="shared" si="22"/>
        <v>241002200010</v>
      </c>
      <c r="I406" s="2" t="str">
        <f t="shared" si="23"/>
        <v>2</v>
      </c>
      <c r="J406" s="2" t="s">
        <v>393</v>
      </c>
      <c r="K406" s="21">
        <v>1700</v>
      </c>
      <c r="L406">
        <f>INDEX('A I D FUTURES'!$B:$B,MATCH(H406,'A I D FUTURES'!$A:$A,0))</f>
        <v>2700</v>
      </c>
    </row>
    <row r="407" spans="1:13" x14ac:dyDescent="0.25">
      <c r="A407" s="42" t="s">
        <v>214</v>
      </c>
      <c r="B407" s="40" t="s">
        <v>214</v>
      </c>
      <c r="C407" s="40" t="s">
        <v>2755</v>
      </c>
      <c r="D407" s="40" t="s">
        <v>2754</v>
      </c>
      <c r="E407" s="68">
        <v>24100</v>
      </c>
      <c r="F407" s="27" t="s">
        <v>259</v>
      </c>
      <c r="G407" s="40">
        <v>2210001</v>
      </c>
      <c r="H407" s="2" t="str">
        <f t="shared" si="22"/>
        <v>241002210001</v>
      </c>
      <c r="I407" s="2" t="str">
        <f t="shared" si="23"/>
        <v>2</v>
      </c>
      <c r="J407" s="2" t="s">
        <v>397</v>
      </c>
      <c r="K407" s="21">
        <v>6000</v>
      </c>
      <c r="L407">
        <f>INDEX('A I D FUTURES'!$B:$B,MATCH(H407,'A I D FUTURES'!$A:$A,0))</f>
        <v>2400</v>
      </c>
    </row>
    <row r="408" spans="1:13" x14ac:dyDescent="0.25">
      <c r="A408" s="42" t="s">
        <v>214</v>
      </c>
      <c r="B408" s="40" t="s">
        <v>214</v>
      </c>
      <c r="C408" s="40" t="s">
        <v>2755</v>
      </c>
      <c r="D408" s="40" t="s">
        <v>2754</v>
      </c>
      <c r="E408" s="68">
        <v>24100</v>
      </c>
      <c r="F408" s="27" t="s">
        <v>259</v>
      </c>
      <c r="G408" s="40">
        <v>2210101</v>
      </c>
      <c r="H408" s="2" t="str">
        <f t="shared" si="22"/>
        <v>241002210101</v>
      </c>
      <c r="I408" s="2" t="str">
        <f t="shared" si="23"/>
        <v>2</v>
      </c>
      <c r="J408" s="2" t="s">
        <v>403</v>
      </c>
      <c r="K408" s="21">
        <v>400</v>
      </c>
      <c r="L408" t="e">
        <f>INDEX('A I D FUTURES'!$B:$B,MATCH(H408,'A I D FUTURES'!$A:$A,0))</f>
        <v>#N/A</v>
      </c>
    </row>
    <row r="409" spans="1:13" x14ac:dyDescent="0.25">
      <c r="A409" s="42" t="s">
        <v>128</v>
      </c>
      <c r="B409" s="40" t="s">
        <v>128</v>
      </c>
      <c r="C409" s="40" t="s">
        <v>2760</v>
      </c>
      <c r="D409" s="40" t="s">
        <v>2759</v>
      </c>
      <c r="E409" s="68">
        <v>24100</v>
      </c>
      <c r="F409" s="27" t="s">
        <v>259</v>
      </c>
      <c r="G409" s="40">
        <v>2210501</v>
      </c>
      <c r="H409" s="2" t="str">
        <f t="shared" si="22"/>
        <v>241002210501</v>
      </c>
      <c r="I409" s="2" t="str">
        <f t="shared" si="23"/>
        <v>2</v>
      </c>
      <c r="J409" s="27" t="s">
        <v>410</v>
      </c>
      <c r="K409" s="21">
        <v>250</v>
      </c>
      <c r="L409" t="e">
        <f>INDEX('A I D FUTURES'!$B:$B,MATCH(H409,'A I D FUTURES'!$A:$A,0))</f>
        <v>#N/A</v>
      </c>
    </row>
    <row r="410" spans="1:13" x14ac:dyDescent="0.25">
      <c r="A410" s="42" t="s">
        <v>128</v>
      </c>
      <c r="B410" s="40" t="s">
        <v>128</v>
      </c>
      <c r="C410" s="40" t="s">
        <v>2760</v>
      </c>
      <c r="D410" s="40" t="s">
        <v>2759</v>
      </c>
      <c r="E410" s="68">
        <v>24100</v>
      </c>
      <c r="F410" s="27" t="s">
        <v>259</v>
      </c>
      <c r="G410" s="40">
        <v>2211001</v>
      </c>
      <c r="H410" s="2" t="str">
        <f t="shared" si="22"/>
        <v>241002211001</v>
      </c>
      <c r="I410" s="2" t="str">
        <f t="shared" si="23"/>
        <v>2</v>
      </c>
      <c r="J410" s="5" t="s">
        <v>1673</v>
      </c>
      <c r="K410" s="21">
        <v>100</v>
      </c>
      <c r="L410" t="e">
        <f>INDEX('A I D FUTURES'!$B:$B,MATCH(H410,'A I D FUTURES'!$A:$A,0))</f>
        <v>#N/A</v>
      </c>
    </row>
    <row r="411" spans="1:13" x14ac:dyDescent="0.25">
      <c r="A411" s="42" t="s">
        <v>278</v>
      </c>
      <c r="B411" s="40" t="s">
        <v>278</v>
      </c>
      <c r="C411" s="40" t="s">
        <v>2751</v>
      </c>
      <c r="D411" s="40" t="s">
        <v>2750</v>
      </c>
      <c r="E411" s="68">
        <v>24100</v>
      </c>
      <c r="F411" s="27" t="s">
        <v>259</v>
      </c>
      <c r="G411" s="40">
        <v>2220001</v>
      </c>
      <c r="H411" s="2" t="str">
        <f t="shared" si="22"/>
        <v>241002220001</v>
      </c>
      <c r="I411" s="2" t="str">
        <f t="shared" si="23"/>
        <v>2</v>
      </c>
      <c r="J411" s="2" t="s">
        <v>421</v>
      </c>
      <c r="K411" s="21">
        <v>1200</v>
      </c>
      <c r="L411">
        <f>INDEX('A I D FUTURES'!$B:$B,MATCH(H411,'A I D FUTURES'!$A:$A,0))</f>
        <v>1750</v>
      </c>
    </row>
    <row r="412" spans="1:13" x14ac:dyDescent="0.25">
      <c r="A412" s="42" t="s">
        <v>128</v>
      </c>
      <c r="B412" s="40" t="s">
        <v>128</v>
      </c>
      <c r="C412" s="40" t="s">
        <v>2760</v>
      </c>
      <c r="D412" s="40" t="s">
        <v>2759</v>
      </c>
      <c r="E412" s="68">
        <v>24100</v>
      </c>
      <c r="F412" s="27" t="s">
        <v>259</v>
      </c>
      <c r="G412" s="40">
        <v>2260101</v>
      </c>
      <c r="H412" s="2" t="str">
        <f t="shared" si="22"/>
        <v>241002260101</v>
      </c>
      <c r="I412" s="2" t="str">
        <f t="shared" si="23"/>
        <v>2</v>
      </c>
      <c r="J412" s="34" t="s">
        <v>2307</v>
      </c>
      <c r="K412" s="21">
        <v>725.33</v>
      </c>
      <c r="L412" t="e">
        <f>INDEX('A I D FUTURES'!$B:$B,MATCH(H412,'A I D FUTURES'!$A:$A,0))</f>
        <v>#N/A</v>
      </c>
    </row>
    <row r="413" spans="1:13" x14ac:dyDescent="0.25">
      <c r="A413" s="42" t="s">
        <v>128</v>
      </c>
      <c r="B413" s="40" t="s">
        <v>128</v>
      </c>
      <c r="C413" s="40" t="s">
        <v>2760</v>
      </c>
      <c r="D413" s="40" t="s">
        <v>2759</v>
      </c>
      <c r="E413" s="68">
        <v>24100</v>
      </c>
      <c r="F413" s="27" t="s">
        <v>259</v>
      </c>
      <c r="G413" s="40">
        <v>2260201</v>
      </c>
      <c r="H413" s="2" t="str">
        <f t="shared" si="22"/>
        <v>241002260201</v>
      </c>
      <c r="I413" s="2" t="str">
        <f t="shared" si="23"/>
        <v>2</v>
      </c>
      <c r="J413" s="2" t="s">
        <v>440</v>
      </c>
      <c r="K413" s="21">
        <v>400</v>
      </c>
      <c r="L413" t="e">
        <f>INDEX('A I D FUTURES'!$B:$B,MATCH(H413,'A I D FUTURES'!$A:$A,0))</f>
        <v>#N/A</v>
      </c>
    </row>
    <row r="414" spans="1:13" x14ac:dyDescent="0.25">
      <c r="A414" s="42" t="s">
        <v>128</v>
      </c>
      <c r="B414" s="40" t="s">
        <v>128</v>
      </c>
      <c r="C414" s="40" t="s">
        <v>2760</v>
      </c>
      <c r="D414" s="40" t="s">
        <v>2759</v>
      </c>
      <c r="E414" s="68">
        <v>24100</v>
      </c>
      <c r="F414" s="27" t="s">
        <v>259</v>
      </c>
      <c r="G414" s="40">
        <v>2269900</v>
      </c>
      <c r="H414" s="2" t="str">
        <f t="shared" si="22"/>
        <v>241002269900</v>
      </c>
      <c r="I414" s="2" t="str">
        <f t="shared" si="23"/>
        <v>2</v>
      </c>
      <c r="J414" s="2" t="s">
        <v>469</v>
      </c>
      <c r="K414" s="21">
        <v>1000</v>
      </c>
      <c r="L414" t="e">
        <f>INDEX('A I D FUTURES'!$B:$B,MATCH(H414,'A I D FUTURES'!$A:$A,0))</f>
        <v>#N/A</v>
      </c>
    </row>
    <row r="415" spans="1:13" x14ac:dyDescent="0.25">
      <c r="A415" s="42" t="s">
        <v>128</v>
      </c>
      <c r="B415" s="40" t="s">
        <v>128</v>
      </c>
      <c r="C415" s="40" t="s">
        <v>2760</v>
      </c>
      <c r="D415" s="40" t="s">
        <v>2759</v>
      </c>
      <c r="E415" s="68">
        <v>24100</v>
      </c>
      <c r="F415" s="27" t="s">
        <v>259</v>
      </c>
      <c r="G415" s="40">
        <v>2279900</v>
      </c>
      <c r="H415" s="2" t="str">
        <f t="shared" si="22"/>
        <v>241002279900</v>
      </c>
      <c r="I415" s="2" t="str">
        <f t="shared" si="23"/>
        <v>2</v>
      </c>
      <c r="J415" s="2" t="s">
        <v>527</v>
      </c>
      <c r="K415" s="21">
        <v>6250</v>
      </c>
      <c r="L415" t="e">
        <f>INDEX('A I D FUTURES'!$B:$B,MATCH(H415,'A I D FUTURES'!$A:$A,0))</f>
        <v>#N/A</v>
      </c>
    </row>
    <row r="416" spans="1:13" x14ac:dyDescent="0.25">
      <c r="A416" s="42" t="s">
        <v>278</v>
      </c>
      <c r="B416" s="40" t="s">
        <v>278</v>
      </c>
      <c r="C416" s="40" t="s">
        <v>2751</v>
      </c>
      <c r="D416" s="40" t="s">
        <v>2750</v>
      </c>
      <c r="E416" s="68">
        <v>24100</v>
      </c>
      <c r="F416" s="27" t="s">
        <v>259</v>
      </c>
      <c r="G416" s="40">
        <v>2279926</v>
      </c>
      <c r="H416" s="2" t="str">
        <f t="shared" si="22"/>
        <v>241002279926</v>
      </c>
      <c r="I416" s="2" t="str">
        <f t="shared" si="23"/>
        <v>2</v>
      </c>
      <c r="J416" s="2" t="s">
        <v>551</v>
      </c>
      <c r="K416" s="21">
        <v>3300</v>
      </c>
      <c r="L416">
        <f>INDEX('A I D FUTURES'!$B:$B,MATCH(H416,'A I D FUTURES'!$A:$A,0))</f>
        <v>532.4</v>
      </c>
    </row>
    <row r="417" spans="1:13" x14ac:dyDescent="0.25">
      <c r="A417" s="42" t="s">
        <v>128</v>
      </c>
      <c r="B417" s="40" t="s">
        <v>128</v>
      </c>
      <c r="C417" s="40" t="s">
        <v>2760</v>
      </c>
      <c r="D417" s="40" t="s">
        <v>2759</v>
      </c>
      <c r="E417" s="68">
        <v>24100</v>
      </c>
      <c r="F417" s="27" t="s">
        <v>259</v>
      </c>
      <c r="G417" s="40">
        <v>2312000</v>
      </c>
      <c r="H417" s="2" t="str">
        <f t="shared" si="22"/>
        <v>241002312000</v>
      </c>
      <c r="I417" s="2" t="str">
        <f t="shared" si="23"/>
        <v>2</v>
      </c>
      <c r="J417" s="2" t="s">
        <v>580</v>
      </c>
      <c r="K417" s="21">
        <v>50</v>
      </c>
      <c r="L417" t="e">
        <f>INDEX('A I D FUTURES'!$B:$B,MATCH(H417,'A I D FUTURES'!$A:$A,0))</f>
        <v>#N/A</v>
      </c>
    </row>
    <row r="418" spans="1:13" x14ac:dyDescent="0.25">
      <c r="A418" s="42" t="s">
        <v>278</v>
      </c>
      <c r="B418" s="40" t="s">
        <v>278</v>
      </c>
      <c r="C418" s="40" t="s">
        <v>2751</v>
      </c>
      <c r="D418" s="40" t="s">
        <v>2750</v>
      </c>
      <c r="E418" s="68">
        <v>24100</v>
      </c>
      <c r="F418" s="27" t="s">
        <v>259</v>
      </c>
      <c r="G418" s="40">
        <v>6360000</v>
      </c>
      <c r="H418" s="2" t="str">
        <f t="shared" si="22"/>
        <v>241006360000</v>
      </c>
      <c r="I418" s="2" t="str">
        <f t="shared" si="23"/>
        <v>6</v>
      </c>
      <c r="J418" s="2" t="s">
        <v>723</v>
      </c>
      <c r="K418" s="21">
        <v>1000</v>
      </c>
      <c r="L418" t="e">
        <f>INDEX('A I D FUTURES'!$B:$B,MATCH(H418,'A I D FUTURES'!$A:$A,0))</f>
        <v>#N/A</v>
      </c>
    </row>
    <row r="419" spans="1:13" x14ac:dyDescent="0.25">
      <c r="A419" s="62" t="s">
        <v>284</v>
      </c>
      <c r="B419" s="108" t="s">
        <v>284</v>
      </c>
      <c r="C419" s="40" t="s">
        <v>2751</v>
      </c>
      <c r="D419" s="40" t="s">
        <v>2750</v>
      </c>
      <c r="E419" s="68">
        <v>24104</v>
      </c>
      <c r="F419" s="64" t="s">
        <v>330</v>
      </c>
      <c r="G419" s="87">
        <v>1310001</v>
      </c>
      <c r="H419" s="64" t="str">
        <f t="shared" si="22"/>
        <v>241041310001</v>
      </c>
      <c r="I419" s="64" t="str">
        <f t="shared" si="23"/>
        <v>1</v>
      </c>
      <c r="J419" s="64" t="s">
        <v>329</v>
      </c>
      <c r="K419" s="21">
        <v>7457.44</v>
      </c>
      <c r="L419" t="e">
        <f>INDEX('A I D FUTURES'!$B:$B,MATCH(H419,'A I D FUTURES'!$A:$A,0))</f>
        <v>#N/A</v>
      </c>
    </row>
    <row r="420" spans="1:13" x14ac:dyDescent="0.25">
      <c r="A420" s="62" t="s">
        <v>284</v>
      </c>
      <c r="B420" s="108" t="s">
        <v>284</v>
      </c>
      <c r="C420" s="40" t="s">
        <v>2751</v>
      </c>
      <c r="D420" s="40" t="s">
        <v>2750</v>
      </c>
      <c r="E420" s="68">
        <v>24104</v>
      </c>
      <c r="F420" s="64" t="s">
        <v>330</v>
      </c>
      <c r="G420" s="87">
        <v>1310002</v>
      </c>
      <c r="H420" s="64" t="str">
        <f t="shared" si="22"/>
        <v>241041310002</v>
      </c>
      <c r="I420" s="64" t="str">
        <f t="shared" si="23"/>
        <v>1</v>
      </c>
      <c r="J420" s="64" t="s">
        <v>340</v>
      </c>
      <c r="K420" s="21">
        <v>472.84</v>
      </c>
      <c r="L420" t="e">
        <f>INDEX('A I D FUTURES'!$B:$B,MATCH(H420,'A I D FUTURES'!$A:$A,0))</f>
        <v>#N/A</v>
      </c>
    </row>
    <row r="421" spans="1:13" x14ac:dyDescent="0.25">
      <c r="A421" s="62" t="s">
        <v>284</v>
      </c>
      <c r="B421" s="108" t="s">
        <v>284</v>
      </c>
      <c r="C421" s="40" t="s">
        <v>2751</v>
      </c>
      <c r="D421" s="40" t="s">
        <v>2750</v>
      </c>
      <c r="E421" s="68">
        <v>24104</v>
      </c>
      <c r="F421" s="64" t="s">
        <v>330</v>
      </c>
      <c r="G421" s="87">
        <v>1310003</v>
      </c>
      <c r="H421" s="64" t="str">
        <f t="shared" si="22"/>
        <v>241041310003</v>
      </c>
      <c r="I421" s="64" t="str">
        <f t="shared" si="23"/>
        <v>1</v>
      </c>
      <c r="J421" s="64" t="s">
        <v>341</v>
      </c>
      <c r="K421" s="21">
        <v>3558.1</v>
      </c>
      <c r="L421" t="e">
        <f>INDEX('A I D FUTURES'!$B:$B,MATCH(H421,'A I D FUTURES'!$A:$A,0))</f>
        <v>#N/A</v>
      </c>
      <c r="M421" s="56" t="e">
        <f>+K421-L421</f>
        <v>#N/A</v>
      </c>
    </row>
    <row r="422" spans="1:13" x14ac:dyDescent="0.25">
      <c r="A422" s="62" t="s">
        <v>284</v>
      </c>
      <c r="B422" s="108" t="s">
        <v>284</v>
      </c>
      <c r="C422" s="40" t="s">
        <v>2751</v>
      </c>
      <c r="D422" s="40" t="s">
        <v>2750</v>
      </c>
      <c r="E422" s="68">
        <v>24104</v>
      </c>
      <c r="F422" s="64" t="s">
        <v>330</v>
      </c>
      <c r="G422" s="87">
        <v>1310004</v>
      </c>
      <c r="H422" s="64" t="str">
        <f t="shared" si="22"/>
        <v>241041310004</v>
      </c>
      <c r="I422" s="64" t="str">
        <f t="shared" si="23"/>
        <v>1</v>
      </c>
      <c r="J422" s="64" t="s">
        <v>342</v>
      </c>
      <c r="K422" s="21">
        <v>2561.7199999999998</v>
      </c>
      <c r="L422" t="e">
        <f>INDEX('A I D FUTURES'!$B:$B,MATCH(H422,'A I D FUTURES'!$A:$A,0))</f>
        <v>#N/A</v>
      </c>
    </row>
    <row r="423" spans="1:13" x14ac:dyDescent="0.25">
      <c r="A423" s="62" t="s">
        <v>284</v>
      </c>
      <c r="B423" s="108" t="s">
        <v>284</v>
      </c>
      <c r="C423" s="40" t="s">
        <v>2751</v>
      </c>
      <c r="D423" s="40" t="s">
        <v>2750</v>
      </c>
      <c r="E423" s="68">
        <v>24104</v>
      </c>
      <c r="F423" s="64" t="s">
        <v>330</v>
      </c>
      <c r="G423" s="87">
        <v>1600001</v>
      </c>
      <c r="H423" s="64" t="str">
        <f t="shared" si="22"/>
        <v>241041600001</v>
      </c>
      <c r="I423" s="64" t="str">
        <f t="shared" si="23"/>
        <v>1</v>
      </c>
      <c r="J423" s="64" t="s">
        <v>349</v>
      </c>
      <c r="K423" s="21">
        <v>4602.12</v>
      </c>
      <c r="L423" t="e">
        <f>INDEX('A I D FUTURES'!$B:$B,MATCH(H423,'A I D FUTURES'!$A:$A,0))</f>
        <v>#N/A</v>
      </c>
    </row>
    <row r="424" spans="1:13" x14ac:dyDescent="0.25">
      <c r="A424" s="42" t="s">
        <v>150</v>
      </c>
      <c r="B424" s="40" t="s">
        <v>128</v>
      </c>
      <c r="C424" s="40" t="s">
        <v>2760</v>
      </c>
      <c r="D424" s="40" t="s">
        <v>2759</v>
      </c>
      <c r="E424" s="68">
        <v>24104</v>
      </c>
      <c r="F424" s="2" t="s">
        <v>330</v>
      </c>
      <c r="G424" s="40">
        <v>2120000</v>
      </c>
      <c r="H424" s="2" t="str">
        <f t="shared" si="22"/>
        <v>241042120000</v>
      </c>
      <c r="I424" s="2" t="str">
        <f t="shared" si="23"/>
        <v>2</v>
      </c>
      <c r="J424" s="2" t="s">
        <v>368</v>
      </c>
      <c r="K424" s="21">
        <v>800</v>
      </c>
      <c r="L424" t="e">
        <f>INDEX('A I D FUTURES'!$B:$B,MATCH(H424,'A I D FUTURES'!$A:$A,0))</f>
        <v>#N/A</v>
      </c>
    </row>
    <row r="425" spans="1:13" x14ac:dyDescent="0.25">
      <c r="A425" s="42" t="s">
        <v>278</v>
      </c>
      <c r="B425" s="40" t="s">
        <v>278</v>
      </c>
      <c r="C425" s="40" t="s">
        <v>2751</v>
      </c>
      <c r="D425" s="40" t="s">
        <v>2750</v>
      </c>
      <c r="E425" s="68">
        <v>24104</v>
      </c>
      <c r="F425" s="2" t="s">
        <v>330</v>
      </c>
      <c r="G425" s="40">
        <v>2220001</v>
      </c>
      <c r="H425" s="2" t="str">
        <f t="shared" si="22"/>
        <v>241042220001</v>
      </c>
      <c r="I425" s="2" t="str">
        <f t="shared" si="23"/>
        <v>2</v>
      </c>
      <c r="J425" s="2" t="s">
        <v>421</v>
      </c>
      <c r="K425" s="21">
        <v>500</v>
      </c>
      <c r="L425">
        <f>INDEX('A I D FUTURES'!$B:$B,MATCH(H425,'A I D FUTURES'!$A:$A,0))</f>
        <v>500</v>
      </c>
      <c r="M425" s="56">
        <f>+K425-L425</f>
        <v>0</v>
      </c>
    </row>
    <row r="426" spans="1:13" x14ac:dyDescent="0.25">
      <c r="A426" s="42" t="s">
        <v>128</v>
      </c>
      <c r="B426" s="40" t="s">
        <v>128</v>
      </c>
      <c r="C426" s="40" t="s">
        <v>2760</v>
      </c>
      <c r="D426" s="40" t="s">
        <v>2759</v>
      </c>
      <c r="E426" s="68">
        <v>24104</v>
      </c>
      <c r="F426" s="2" t="s">
        <v>330</v>
      </c>
      <c r="G426" s="40">
        <v>2260101</v>
      </c>
      <c r="H426" s="2" t="str">
        <f t="shared" si="22"/>
        <v>241042260101</v>
      </c>
      <c r="I426" s="2" t="str">
        <f t="shared" si="23"/>
        <v>2</v>
      </c>
      <c r="J426" s="34" t="s">
        <v>2307</v>
      </c>
      <c r="K426" s="21">
        <v>250</v>
      </c>
      <c r="L426" t="e">
        <f>INDEX('A I D FUTURES'!$B:$B,MATCH(H426,'A I D FUTURES'!$A:$A,0))</f>
        <v>#N/A</v>
      </c>
    </row>
    <row r="427" spans="1:13" x14ac:dyDescent="0.25">
      <c r="A427" s="42" t="s">
        <v>128</v>
      </c>
      <c r="B427" s="40" t="s">
        <v>128</v>
      </c>
      <c r="C427" s="40" t="s">
        <v>2760</v>
      </c>
      <c r="D427" s="40" t="s">
        <v>2759</v>
      </c>
      <c r="E427" s="68">
        <v>24104</v>
      </c>
      <c r="F427" s="2" t="s">
        <v>330</v>
      </c>
      <c r="G427" s="40">
        <v>2269900</v>
      </c>
      <c r="H427" s="2" t="str">
        <f t="shared" si="22"/>
        <v>241042269900</v>
      </c>
      <c r="I427" s="2" t="str">
        <f t="shared" si="23"/>
        <v>2</v>
      </c>
      <c r="J427" s="2" t="s">
        <v>469</v>
      </c>
      <c r="K427" s="21">
        <v>250</v>
      </c>
      <c r="L427" t="e">
        <f>INDEX('A I D FUTURES'!$B:$B,MATCH(H427,'A I D FUTURES'!$A:$A,0))</f>
        <v>#N/A</v>
      </c>
    </row>
    <row r="428" spans="1:13" x14ac:dyDescent="0.25">
      <c r="A428" s="62" t="s">
        <v>284</v>
      </c>
      <c r="B428" s="108" t="s">
        <v>284</v>
      </c>
      <c r="C428" s="40" t="s">
        <v>2751</v>
      </c>
      <c r="D428" s="40" t="s">
        <v>2750</v>
      </c>
      <c r="E428" s="68">
        <v>31100</v>
      </c>
      <c r="F428" s="64" t="s">
        <v>293</v>
      </c>
      <c r="G428" s="87">
        <v>1200301</v>
      </c>
      <c r="H428" s="64" t="str">
        <f t="shared" si="22"/>
        <v>311001200301</v>
      </c>
      <c r="I428" s="64" t="str">
        <f t="shared" si="23"/>
        <v>1</v>
      </c>
      <c r="J428" s="64" t="s">
        <v>291</v>
      </c>
      <c r="K428" s="21">
        <v>1130.6300000000001</v>
      </c>
      <c r="L428" t="e">
        <f>INDEX('A I D FUTURES'!$B:$B,MATCH(H428,'A I D FUTURES'!$A:$A,0))</f>
        <v>#N/A</v>
      </c>
      <c r="M428" s="56" t="e">
        <f>+K428-L428</f>
        <v>#N/A</v>
      </c>
    </row>
    <row r="429" spans="1:13" x14ac:dyDescent="0.25">
      <c r="A429" s="62" t="s">
        <v>284</v>
      </c>
      <c r="B429" s="108" t="s">
        <v>284</v>
      </c>
      <c r="C429" s="40" t="s">
        <v>2751</v>
      </c>
      <c r="D429" s="40" t="s">
        <v>2750</v>
      </c>
      <c r="E429" s="68">
        <v>31100</v>
      </c>
      <c r="F429" s="64" t="s">
        <v>293</v>
      </c>
      <c r="G429" s="87">
        <v>1210001</v>
      </c>
      <c r="H429" s="64" t="str">
        <f t="shared" si="22"/>
        <v>311001210001</v>
      </c>
      <c r="I429" s="64" t="str">
        <f t="shared" si="23"/>
        <v>1</v>
      </c>
      <c r="J429" s="64" t="s">
        <v>297</v>
      </c>
      <c r="K429" s="21">
        <v>631.35</v>
      </c>
      <c r="L429" t="e">
        <f>INDEX('A I D FUTURES'!$B:$B,MATCH(H429,'A I D FUTURES'!$A:$A,0))</f>
        <v>#N/A</v>
      </c>
    </row>
    <row r="430" spans="1:13" x14ac:dyDescent="0.25">
      <c r="A430" s="62" t="s">
        <v>284</v>
      </c>
      <c r="B430" s="108" t="s">
        <v>284</v>
      </c>
      <c r="C430" s="40" t="s">
        <v>2751</v>
      </c>
      <c r="D430" s="40" t="s">
        <v>2750</v>
      </c>
      <c r="E430" s="68">
        <v>31100</v>
      </c>
      <c r="F430" s="64" t="s">
        <v>293</v>
      </c>
      <c r="G430" s="87">
        <v>1210101</v>
      </c>
      <c r="H430" s="64" t="str">
        <f t="shared" si="22"/>
        <v>311001210101</v>
      </c>
      <c r="I430" s="64" t="str">
        <f t="shared" si="23"/>
        <v>1</v>
      </c>
      <c r="J430" s="64" t="s">
        <v>298</v>
      </c>
      <c r="K430" s="21">
        <v>490.39</v>
      </c>
      <c r="L430" t="e">
        <f>INDEX('A I D FUTURES'!$B:$B,MATCH(H430,'A I D FUTURES'!$A:$A,0))</f>
        <v>#N/A</v>
      </c>
    </row>
    <row r="431" spans="1:13" x14ac:dyDescent="0.25">
      <c r="A431" s="62" t="s">
        <v>284</v>
      </c>
      <c r="B431" s="108" t="s">
        <v>284</v>
      </c>
      <c r="C431" s="40" t="s">
        <v>2751</v>
      </c>
      <c r="D431" s="40" t="s">
        <v>2750</v>
      </c>
      <c r="E431" s="68">
        <v>31100</v>
      </c>
      <c r="F431" s="64" t="s">
        <v>293</v>
      </c>
      <c r="G431" s="87">
        <v>1300001</v>
      </c>
      <c r="H431" s="64" t="str">
        <f t="shared" si="22"/>
        <v>311001300001</v>
      </c>
      <c r="I431" s="64" t="str">
        <f t="shared" si="23"/>
        <v>1</v>
      </c>
      <c r="J431" s="64" t="s">
        <v>299</v>
      </c>
      <c r="K431" s="21">
        <v>382.85</v>
      </c>
      <c r="L431" t="e">
        <f>INDEX('A I D FUTURES'!$B:$B,MATCH(H431,'A I D FUTURES'!$A:$A,0))</f>
        <v>#N/A</v>
      </c>
    </row>
    <row r="432" spans="1:13" x14ac:dyDescent="0.25">
      <c r="A432" s="62" t="s">
        <v>284</v>
      </c>
      <c r="B432" s="108" t="s">
        <v>284</v>
      </c>
      <c r="C432" s="40" t="s">
        <v>2751</v>
      </c>
      <c r="D432" s="40" t="s">
        <v>2750</v>
      </c>
      <c r="E432" s="68">
        <v>31100</v>
      </c>
      <c r="F432" s="64" t="s">
        <v>293</v>
      </c>
      <c r="G432" s="87">
        <v>1300201</v>
      </c>
      <c r="H432" s="64" t="str">
        <f t="shared" si="22"/>
        <v>311001300201</v>
      </c>
      <c r="I432" s="64" t="str">
        <f t="shared" si="23"/>
        <v>1</v>
      </c>
      <c r="J432" s="64" t="s">
        <v>327</v>
      </c>
      <c r="K432" s="21">
        <v>223.82</v>
      </c>
      <c r="L432" t="e">
        <f>INDEX('A I D FUTURES'!$B:$B,MATCH(H432,'A I D FUTURES'!$A:$A,0))</f>
        <v>#N/A</v>
      </c>
    </row>
    <row r="433" spans="1:13" x14ac:dyDescent="0.25">
      <c r="A433" s="62" t="s">
        <v>284</v>
      </c>
      <c r="B433" s="108" t="s">
        <v>284</v>
      </c>
      <c r="C433" s="40" t="s">
        <v>2751</v>
      </c>
      <c r="D433" s="40" t="s">
        <v>2750</v>
      </c>
      <c r="E433" s="68">
        <v>31100</v>
      </c>
      <c r="F433" s="64" t="s">
        <v>293</v>
      </c>
      <c r="G433" s="87">
        <v>1300202</v>
      </c>
      <c r="H433" s="64" t="str">
        <f t="shared" si="22"/>
        <v>311001300202</v>
      </c>
      <c r="I433" s="64" t="str">
        <f t="shared" si="23"/>
        <v>1</v>
      </c>
      <c r="J433" s="64" t="s">
        <v>328</v>
      </c>
      <c r="K433" s="21">
        <v>145.53</v>
      </c>
      <c r="L433" t="e">
        <f>INDEX('A I D FUTURES'!$B:$B,MATCH(H433,'A I D FUTURES'!$A:$A,0))</f>
        <v>#N/A</v>
      </c>
    </row>
    <row r="434" spans="1:13" x14ac:dyDescent="0.25">
      <c r="A434" s="62" t="s">
        <v>284</v>
      </c>
      <c r="B434" s="108" t="s">
        <v>284</v>
      </c>
      <c r="C434" s="40" t="s">
        <v>2751</v>
      </c>
      <c r="D434" s="40" t="s">
        <v>2750</v>
      </c>
      <c r="E434" s="68">
        <v>31100</v>
      </c>
      <c r="F434" s="64" t="s">
        <v>293</v>
      </c>
      <c r="G434" s="87">
        <v>1310001</v>
      </c>
      <c r="H434" s="64" t="str">
        <f t="shared" si="22"/>
        <v>311001310001</v>
      </c>
      <c r="I434" s="64" t="str">
        <f t="shared" si="23"/>
        <v>1</v>
      </c>
      <c r="J434" s="64" t="s">
        <v>329</v>
      </c>
      <c r="K434" s="21">
        <v>21675.56</v>
      </c>
      <c r="L434" t="e">
        <f>INDEX('A I D FUTURES'!$B:$B,MATCH(H434,'A I D FUTURES'!$A:$A,0))</f>
        <v>#N/A</v>
      </c>
    </row>
    <row r="435" spans="1:13" x14ac:dyDescent="0.25">
      <c r="A435" s="62" t="s">
        <v>284</v>
      </c>
      <c r="B435" s="108" t="s">
        <v>284</v>
      </c>
      <c r="C435" s="40" t="s">
        <v>2751</v>
      </c>
      <c r="D435" s="40" t="s">
        <v>2750</v>
      </c>
      <c r="E435" s="68">
        <v>31100</v>
      </c>
      <c r="F435" s="64" t="s">
        <v>293</v>
      </c>
      <c r="G435" s="87">
        <v>1310002</v>
      </c>
      <c r="H435" s="64" t="str">
        <f t="shared" si="22"/>
        <v>311001310002</v>
      </c>
      <c r="I435" s="64" t="str">
        <f t="shared" si="23"/>
        <v>1</v>
      </c>
      <c r="J435" s="64" t="s">
        <v>340</v>
      </c>
      <c r="K435" s="21">
        <v>1475.58</v>
      </c>
      <c r="L435" t="e">
        <f>INDEX('A I D FUTURES'!$B:$B,MATCH(H435,'A I D FUTURES'!$A:$A,0))</f>
        <v>#N/A</v>
      </c>
    </row>
    <row r="436" spans="1:13" x14ac:dyDescent="0.25">
      <c r="A436" s="62" t="s">
        <v>284</v>
      </c>
      <c r="B436" s="108" t="s">
        <v>284</v>
      </c>
      <c r="C436" s="40" t="s">
        <v>2751</v>
      </c>
      <c r="D436" s="40" t="s">
        <v>2750</v>
      </c>
      <c r="E436" s="68">
        <v>31100</v>
      </c>
      <c r="F436" s="64" t="s">
        <v>293</v>
      </c>
      <c r="G436" s="87">
        <v>1310003</v>
      </c>
      <c r="H436" s="64" t="str">
        <f t="shared" si="22"/>
        <v>311001310003</v>
      </c>
      <c r="I436" s="64" t="str">
        <f t="shared" si="23"/>
        <v>1</v>
      </c>
      <c r="J436" s="64" t="s">
        <v>341</v>
      </c>
      <c r="K436" s="21">
        <v>11597.32</v>
      </c>
      <c r="L436" t="e">
        <f>INDEX('A I D FUTURES'!$B:$B,MATCH(H436,'A I D FUTURES'!$A:$A,0))</f>
        <v>#N/A</v>
      </c>
    </row>
    <row r="437" spans="1:13" x14ac:dyDescent="0.25">
      <c r="A437" s="62" t="s">
        <v>284</v>
      </c>
      <c r="B437" s="108" t="s">
        <v>284</v>
      </c>
      <c r="C437" s="40" t="s">
        <v>2751</v>
      </c>
      <c r="D437" s="40" t="s">
        <v>2750</v>
      </c>
      <c r="E437" s="68">
        <v>31100</v>
      </c>
      <c r="F437" s="64" t="s">
        <v>293</v>
      </c>
      <c r="G437" s="87">
        <v>1310004</v>
      </c>
      <c r="H437" s="64" t="str">
        <f t="shared" si="22"/>
        <v>311001310004</v>
      </c>
      <c r="I437" s="64" t="str">
        <f t="shared" si="23"/>
        <v>1</v>
      </c>
      <c r="J437" s="64" t="s">
        <v>342</v>
      </c>
      <c r="K437" s="21">
        <v>11982.18</v>
      </c>
      <c r="L437" t="e">
        <f>INDEX('A I D FUTURES'!$B:$B,MATCH(H437,'A I D FUTURES'!$A:$A,0))</f>
        <v>#N/A</v>
      </c>
    </row>
    <row r="438" spans="1:13" x14ac:dyDescent="0.25">
      <c r="A438" s="62" t="s">
        <v>284</v>
      </c>
      <c r="B438" s="108" t="s">
        <v>284</v>
      </c>
      <c r="C438" s="40" t="s">
        <v>2751</v>
      </c>
      <c r="D438" s="40" t="s">
        <v>2750</v>
      </c>
      <c r="E438" s="68">
        <v>31100</v>
      </c>
      <c r="F438" s="64" t="s">
        <v>293</v>
      </c>
      <c r="G438" s="87">
        <v>1600001</v>
      </c>
      <c r="H438" s="64" t="str">
        <f t="shared" si="22"/>
        <v>311001600001</v>
      </c>
      <c r="I438" s="64" t="str">
        <f t="shared" si="23"/>
        <v>1</v>
      </c>
      <c r="J438" s="64" t="s">
        <v>349</v>
      </c>
      <c r="K438" s="21">
        <v>16093.8</v>
      </c>
      <c r="L438" t="e">
        <f>INDEX('A I D FUTURES'!$B:$B,MATCH(H438,'A I D FUTURES'!$A:$A,0))</f>
        <v>#N/A</v>
      </c>
    </row>
    <row r="439" spans="1:13" x14ac:dyDescent="0.25">
      <c r="A439" s="42" t="s">
        <v>150</v>
      </c>
      <c r="B439" s="40" t="s">
        <v>150</v>
      </c>
      <c r="C439" s="40" t="s">
        <v>2755</v>
      </c>
      <c r="D439" s="40" t="s">
        <v>2754</v>
      </c>
      <c r="E439" s="68">
        <v>31100</v>
      </c>
      <c r="F439" s="2" t="s">
        <v>293</v>
      </c>
      <c r="G439" s="40">
        <v>2120000</v>
      </c>
      <c r="H439" s="2" t="str">
        <f t="shared" si="22"/>
        <v>311002120000</v>
      </c>
      <c r="I439" s="2" t="str">
        <f t="shared" si="23"/>
        <v>2</v>
      </c>
      <c r="J439" s="2" t="s">
        <v>368</v>
      </c>
      <c r="K439" s="21">
        <v>500</v>
      </c>
      <c r="L439" t="e">
        <f>INDEX('A I D FUTURES'!$B:$B,MATCH(H439,'A I D FUTURES'!$A:$A,0))</f>
        <v>#N/A</v>
      </c>
    </row>
    <row r="440" spans="1:13" x14ac:dyDescent="0.25">
      <c r="A440" s="42" t="s">
        <v>109</v>
      </c>
      <c r="B440" s="40" t="s">
        <v>150</v>
      </c>
      <c r="C440" s="40" t="s">
        <v>2755</v>
      </c>
      <c r="D440" s="40" t="s">
        <v>2754</v>
      </c>
      <c r="E440" s="68">
        <v>31100</v>
      </c>
      <c r="F440" s="2" t="s">
        <v>293</v>
      </c>
      <c r="G440" s="40">
        <v>2130001</v>
      </c>
      <c r="H440" s="2" t="str">
        <f t="shared" si="22"/>
        <v>311002130001</v>
      </c>
      <c r="I440" s="2" t="str">
        <f t="shared" si="23"/>
        <v>2</v>
      </c>
      <c r="J440" s="2" t="s">
        <v>378</v>
      </c>
      <c r="K440" s="21">
        <v>2000</v>
      </c>
      <c r="L440" t="e">
        <f>INDEX('A I D FUTURES'!$B:$B,MATCH(H440,'A I D FUTURES'!$A:$A,0))</f>
        <v>#N/A</v>
      </c>
    </row>
    <row r="441" spans="1:13" x14ac:dyDescent="0.25">
      <c r="A441" s="42" t="s">
        <v>278</v>
      </c>
      <c r="B441" s="40" t="s">
        <v>278</v>
      </c>
      <c r="C441" s="40" t="s">
        <v>2751</v>
      </c>
      <c r="D441" s="40" t="s">
        <v>2750</v>
      </c>
      <c r="E441" s="68">
        <v>31100</v>
      </c>
      <c r="F441" s="2" t="s">
        <v>293</v>
      </c>
      <c r="G441" s="40">
        <v>2160001</v>
      </c>
      <c r="H441" s="2" t="str">
        <f t="shared" si="22"/>
        <v>311002160001</v>
      </c>
      <c r="I441" s="2" t="str">
        <f t="shared" si="23"/>
        <v>2</v>
      </c>
      <c r="J441" s="2" t="s">
        <v>383</v>
      </c>
      <c r="K441" s="21">
        <v>50</v>
      </c>
      <c r="L441" t="e">
        <f>INDEX('A I D FUTURES'!$B:$B,MATCH(H441,'A I D FUTURES'!$A:$A,0))</f>
        <v>#N/A</v>
      </c>
      <c r="M441" s="56" t="e">
        <f>+K441-L441</f>
        <v>#N/A</v>
      </c>
    </row>
    <row r="442" spans="1:13" x14ac:dyDescent="0.25">
      <c r="A442" s="42" t="s">
        <v>278</v>
      </c>
      <c r="B442" s="40" t="s">
        <v>278</v>
      </c>
      <c r="C442" s="40" t="s">
        <v>2751</v>
      </c>
      <c r="D442" s="40" t="s">
        <v>2750</v>
      </c>
      <c r="E442" s="68">
        <v>31100</v>
      </c>
      <c r="F442" s="2" t="s">
        <v>293</v>
      </c>
      <c r="G442" s="40">
        <v>2160002</v>
      </c>
      <c r="H442" s="2" t="str">
        <f t="shared" si="22"/>
        <v>311002160002</v>
      </c>
      <c r="I442" s="2" t="str">
        <f t="shared" si="23"/>
        <v>2</v>
      </c>
      <c r="J442" s="2" t="s">
        <v>384</v>
      </c>
      <c r="K442" s="21">
        <v>50</v>
      </c>
      <c r="L442" t="e">
        <f>INDEX('A I D FUTURES'!$B:$B,MATCH(H442,'A I D FUTURES'!$A:$A,0))</f>
        <v>#N/A</v>
      </c>
    </row>
    <row r="443" spans="1:13" x14ac:dyDescent="0.25">
      <c r="A443" s="42" t="s">
        <v>214</v>
      </c>
      <c r="B443" s="40" t="s">
        <v>214</v>
      </c>
      <c r="C443" s="40" t="s">
        <v>2755</v>
      </c>
      <c r="D443" s="40" t="s">
        <v>2754</v>
      </c>
      <c r="E443" s="68">
        <v>31100</v>
      </c>
      <c r="F443" s="2" t="s">
        <v>293</v>
      </c>
      <c r="G443" s="40">
        <v>2210101</v>
      </c>
      <c r="H443" s="2" t="str">
        <f t="shared" si="22"/>
        <v>311002210101</v>
      </c>
      <c r="I443" s="2" t="str">
        <f t="shared" si="23"/>
        <v>2</v>
      </c>
      <c r="J443" s="2" t="s">
        <v>403</v>
      </c>
      <c r="K443" s="21">
        <v>150</v>
      </c>
      <c r="L443" t="e">
        <f>INDEX('A I D FUTURES'!$B:$B,MATCH(H443,'A I D FUTURES'!$A:$A,0))</f>
        <v>#N/A</v>
      </c>
    </row>
    <row r="444" spans="1:13" x14ac:dyDescent="0.25">
      <c r="A444" s="42" t="s">
        <v>278</v>
      </c>
      <c r="B444" s="40" t="s">
        <v>278</v>
      </c>
      <c r="C444" s="40" t="s">
        <v>2751</v>
      </c>
      <c r="D444" s="40" t="s">
        <v>2750</v>
      </c>
      <c r="E444" s="68">
        <v>31100</v>
      </c>
      <c r="F444" s="2" t="s">
        <v>293</v>
      </c>
      <c r="G444" s="40">
        <v>2220001</v>
      </c>
      <c r="H444" s="2" t="str">
        <f t="shared" si="22"/>
        <v>311002220001</v>
      </c>
      <c r="I444" s="2" t="str">
        <f t="shared" si="23"/>
        <v>2</v>
      </c>
      <c r="J444" s="2" t="s">
        <v>421</v>
      </c>
      <c r="K444" s="21">
        <v>50</v>
      </c>
      <c r="L444">
        <f>INDEX('A I D FUTURES'!$B:$B,MATCH(H444,'A I D FUTURES'!$A:$A,0))</f>
        <v>50</v>
      </c>
    </row>
    <row r="445" spans="1:13" x14ac:dyDescent="0.25">
      <c r="A445" s="42" t="s">
        <v>109</v>
      </c>
      <c r="B445" s="40" t="s">
        <v>109</v>
      </c>
      <c r="C445" s="40" t="s">
        <v>2762</v>
      </c>
      <c r="D445" s="40" t="s">
        <v>2761</v>
      </c>
      <c r="E445" s="68">
        <v>31100</v>
      </c>
      <c r="F445" s="2" t="s">
        <v>293</v>
      </c>
      <c r="G445" s="40">
        <v>2240001</v>
      </c>
      <c r="H445" s="2" t="str">
        <f t="shared" si="22"/>
        <v>311002240001</v>
      </c>
      <c r="I445" s="2" t="str">
        <f t="shared" si="23"/>
        <v>2</v>
      </c>
      <c r="J445" s="2" t="s">
        <v>428</v>
      </c>
      <c r="K445" s="21">
        <v>150</v>
      </c>
      <c r="L445" t="e">
        <f>INDEX('A I D FUTURES'!$B:$B,MATCH(H445,'A I D FUTURES'!$A:$A,0))</f>
        <v>#N/A</v>
      </c>
    </row>
    <row r="446" spans="1:13" x14ac:dyDescent="0.25">
      <c r="A446" s="42" t="s">
        <v>109</v>
      </c>
      <c r="B446" s="40" t="s">
        <v>109</v>
      </c>
      <c r="C446" s="40" t="s">
        <v>2762</v>
      </c>
      <c r="D446" s="40" t="s">
        <v>2761</v>
      </c>
      <c r="E446" s="68">
        <v>31100</v>
      </c>
      <c r="F446" s="2" t="s">
        <v>293</v>
      </c>
      <c r="G446" s="40">
        <v>2260201</v>
      </c>
      <c r="H446" s="2" t="str">
        <f t="shared" ref="H446:H509" si="25">_xlfn.CONCAT(E446,G446)</f>
        <v>311002260201</v>
      </c>
      <c r="I446" s="2" t="str">
        <f t="shared" ref="I446:I509" si="26">MID(G446,1,1)</f>
        <v>2</v>
      </c>
      <c r="J446" s="2" t="s">
        <v>440</v>
      </c>
      <c r="K446" s="21">
        <v>500</v>
      </c>
      <c r="L446" t="e">
        <f>INDEX('A I D FUTURES'!$B:$B,MATCH(H446,'A I D FUTURES'!$A:$A,0))</f>
        <v>#N/A</v>
      </c>
      <c r="M446" s="56" t="e">
        <f t="shared" ref="M446:M447" si="27">+K446-L446</f>
        <v>#N/A</v>
      </c>
    </row>
    <row r="447" spans="1:13" x14ac:dyDescent="0.25">
      <c r="A447" s="42" t="s">
        <v>109</v>
      </c>
      <c r="B447" s="40" t="s">
        <v>109</v>
      </c>
      <c r="C447" s="40" t="s">
        <v>2762</v>
      </c>
      <c r="D447" s="40" t="s">
        <v>2761</v>
      </c>
      <c r="E447" s="68">
        <v>31100</v>
      </c>
      <c r="F447" s="2" t="s">
        <v>293</v>
      </c>
      <c r="G447" s="40">
        <v>2269900</v>
      </c>
      <c r="H447" s="2" t="str">
        <f t="shared" si="25"/>
        <v>311002269900</v>
      </c>
      <c r="I447" s="2" t="str">
        <f t="shared" si="26"/>
        <v>2</v>
      </c>
      <c r="J447" s="2" t="s">
        <v>469</v>
      </c>
      <c r="K447" s="21">
        <v>1000</v>
      </c>
      <c r="L447" t="e">
        <f>INDEX('A I D FUTURES'!$B:$B,MATCH(H447,'A I D FUTURES'!$A:$A,0))</f>
        <v>#N/A</v>
      </c>
      <c r="M447" s="56" t="e">
        <f t="shared" si="27"/>
        <v>#N/A</v>
      </c>
    </row>
    <row r="448" spans="1:13" x14ac:dyDescent="0.25">
      <c r="A448" s="42" t="s">
        <v>109</v>
      </c>
      <c r="B448" s="40" t="s">
        <v>109</v>
      </c>
      <c r="C448" s="40" t="s">
        <v>2762</v>
      </c>
      <c r="D448" s="40" t="s">
        <v>2761</v>
      </c>
      <c r="E448" s="68">
        <v>31100</v>
      </c>
      <c r="F448" s="2" t="s">
        <v>293</v>
      </c>
      <c r="G448" s="40">
        <v>2269914</v>
      </c>
      <c r="H448" s="2" t="str">
        <f t="shared" si="25"/>
        <v>311002269914</v>
      </c>
      <c r="I448" s="2" t="str">
        <f t="shared" si="26"/>
        <v>2</v>
      </c>
      <c r="J448" s="2" t="s">
        <v>488</v>
      </c>
      <c r="K448" s="21">
        <v>25600</v>
      </c>
      <c r="L448">
        <f>INDEX('A I D FUTURES'!$B:$B,MATCH(H448,'A I D FUTURES'!$A:$A,0))</f>
        <v>2884.64</v>
      </c>
    </row>
    <row r="449" spans="1:13" x14ac:dyDescent="0.25">
      <c r="A449" s="42" t="s">
        <v>109</v>
      </c>
      <c r="B449" s="40" t="s">
        <v>109</v>
      </c>
      <c r="C449" s="40" t="s">
        <v>2762</v>
      </c>
      <c r="D449" s="40" t="s">
        <v>2761</v>
      </c>
      <c r="E449" s="68">
        <v>31100</v>
      </c>
      <c r="F449" s="2" t="s">
        <v>293</v>
      </c>
      <c r="G449" s="40">
        <v>2279900</v>
      </c>
      <c r="H449" s="2" t="str">
        <f t="shared" si="25"/>
        <v>311002279900</v>
      </c>
      <c r="I449" s="2" t="str">
        <f t="shared" si="26"/>
        <v>2</v>
      </c>
      <c r="J449" s="2" t="s">
        <v>527</v>
      </c>
      <c r="K449" s="21">
        <v>5000</v>
      </c>
      <c r="L449" t="e">
        <f>INDEX('A I D FUTURES'!$B:$B,MATCH(H449,'A I D FUTURES'!$A:$A,0))</f>
        <v>#N/A</v>
      </c>
    </row>
    <row r="450" spans="1:13" x14ac:dyDescent="0.25">
      <c r="A450" s="42" t="s">
        <v>109</v>
      </c>
      <c r="B450" s="40" t="s">
        <v>109</v>
      </c>
      <c r="C450" s="40" t="s">
        <v>2762</v>
      </c>
      <c r="D450" s="40" t="s">
        <v>2761</v>
      </c>
      <c r="E450" s="68">
        <v>31100</v>
      </c>
      <c r="F450" s="2" t="s">
        <v>293</v>
      </c>
      <c r="G450" s="40">
        <v>2279956</v>
      </c>
      <c r="H450" s="2" t="str">
        <f t="shared" si="25"/>
        <v>311002279956</v>
      </c>
      <c r="I450" s="2" t="str">
        <f t="shared" si="26"/>
        <v>2</v>
      </c>
      <c r="J450" s="2" t="s">
        <v>568</v>
      </c>
      <c r="K450" s="21">
        <v>1000</v>
      </c>
      <c r="L450" t="e">
        <f>INDEX('A I D FUTURES'!$B:$B,MATCH(H450,'A I D FUTURES'!$A:$A,0))</f>
        <v>#N/A</v>
      </c>
    </row>
    <row r="451" spans="1:13" x14ac:dyDescent="0.25">
      <c r="A451" s="42" t="s">
        <v>109</v>
      </c>
      <c r="B451" s="40" t="s">
        <v>109</v>
      </c>
      <c r="C451" s="40" t="s">
        <v>2762</v>
      </c>
      <c r="D451" s="40" t="s">
        <v>2761</v>
      </c>
      <c r="E451" s="68">
        <v>31100</v>
      </c>
      <c r="F451" s="2" t="s">
        <v>293</v>
      </c>
      <c r="G451" s="40">
        <v>2279960</v>
      </c>
      <c r="H451" s="2" t="str">
        <f t="shared" si="25"/>
        <v>311002279960</v>
      </c>
      <c r="I451" s="2" t="str">
        <f t="shared" si="26"/>
        <v>2</v>
      </c>
      <c r="J451" s="2" t="s">
        <v>571</v>
      </c>
      <c r="K451" s="21">
        <v>1800</v>
      </c>
      <c r="L451">
        <f>INDEX('A I D FUTURES'!$B:$B,MATCH(H451,'A I D FUTURES'!$A:$A,0))</f>
        <v>2250.6</v>
      </c>
    </row>
    <row r="452" spans="1:13" x14ac:dyDescent="0.25">
      <c r="A452" s="42" t="s">
        <v>109</v>
      </c>
      <c r="B452" s="40" t="s">
        <v>109</v>
      </c>
      <c r="C452" s="40" t="s">
        <v>2762</v>
      </c>
      <c r="D452" s="40" t="s">
        <v>2761</v>
      </c>
      <c r="E452" s="68">
        <v>31100</v>
      </c>
      <c r="F452" s="2" t="s">
        <v>293</v>
      </c>
      <c r="G452" s="40">
        <v>2302000</v>
      </c>
      <c r="H452" s="2" t="str">
        <f t="shared" si="25"/>
        <v>311002302000</v>
      </c>
      <c r="I452" s="2" t="str">
        <f t="shared" si="26"/>
        <v>2</v>
      </c>
      <c r="J452" s="2" t="s">
        <v>578</v>
      </c>
      <c r="K452" s="21">
        <v>50</v>
      </c>
      <c r="L452" t="e">
        <f>INDEX('A I D FUTURES'!$B:$B,MATCH(H452,'A I D FUTURES'!$A:$A,0))</f>
        <v>#N/A</v>
      </c>
    </row>
    <row r="453" spans="1:13" x14ac:dyDescent="0.25">
      <c r="A453" s="42" t="s">
        <v>109</v>
      </c>
      <c r="B453" s="40" t="s">
        <v>109</v>
      </c>
      <c r="C453" s="40" t="s">
        <v>2762</v>
      </c>
      <c r="D453" s="40" t="s">
        <v>2761</v>
      </c>
      <c r="E453" s="68">
        <v>31100</v>
      </c>
      <c r="F453" s="2" t="s">
        <v>293</v>
      </c>
      <c r="G453" s="40">
        <v>2312000</v>
      </c>
      <c r="H453" s="2" t="str">
        <f t="shared" si="25"/>
        <v>311002312000</v>
      </c>
      <c r="I453" s="2" t="str">
        <f t="shared" si="26"/>
        <v>2</v>
      </c>
      <c r="J453" s="2" t="s">
        <v>580</v>
      </c>
      <c r="K453" s="21">
        <v>50</v>
      </c>
      <c r="L453" t="e">
        <f>INDEX('A I D FUTURES'!$B:$B,MATCH(H453,'A I D FUTURES'!$A:$A,0))</f>
        <v>#N/A</v>
      </c>
    </row>
    <row r="454" spans="1:13" x14ac:dyDescent="0.25">
      <c r="A454" s="42" t="s">
        <v>109</v>
      </c>
      <c r="B454" s="40" t="s">
        <v>109</v>
      </c>
      <c r="C454" s="40" t="s">
        <v>2762</v>
      </c>
      <c r="D454" s="40" t="s">
        <v>2761</v>
      </c>
      <c r="E454" s="68">
        <v>31100</v>
      </c>
      <c r="F454" s="27" t="s">
        <v>293</v>
      </c>
      <c r="G454" s="40">
        <v>4800011</v>
      </c>
      <c r="H454" s="2" t="str">
        <f t="shared" si="25"/>
        <v>311004800011</v>
      </c>
      <c r="I454" s="2" t="str">
        <f t="shared" si="26"/>
        <v>4</v>
      </c>
      <c r="J454" s="5" t="s">
        <v>1671</v>
      </c>
      <c r="K454" s="21">
        <v>500</v>
      </c>
      <c r="L454" t="e">
        <f>INDEX('A I D FUTURES'!$B:$B,MATCH(H454,'A I D FUTURES'!$A:$A,0))</f>
        <v>#N/A</v>
      </c>
    </row>
    <row r="455" spans="1:13" x14ac:dyDescent="0.25">
      <c r="A455" s="42" t="s">
        <v>109</v>
      </c>
      <c r="B455" s="40" t="s">
        <v>109</v>
      </c>
      <c r="C455" s="40" t="s">
        <v>2762</v>
      </c>
      <c r="D455" s="40" t="s">
        <v>2761</v>
      </c>
      <c r="E455" s="68">
        <v>31100</v>
      </c>
      <c r="F455" s="2" t="s">
        <v>293</v>
      </c>
      <c r="G455" s="40">
        <v>4800027</v>
      </c>
      <c r="H455" s="2" t="str">
        <f t="shared" si="25"/>
        <v>311004800027</v>
      </c>
      <c r="I455" s="2" t="str">
        <f t="shared" si="26"/>
        <v>4</v>
      </c>
      <c r="J455" s="40" t="s">
        <v>625</v>
      </c>
      <c r="K455" s="21">
        <v>700</v>
      </c>
      <c r="L455" t="e">
        <f>INDEX('A I D FUTURES'!$B:$B,MATCH(H455,'A I D FUTURES'!$A:$A,0))</f>
        <v>#N/A</v>
      </c>
    </row>
    <row r="456" spans="1:13" x14ac:dyDescent="0.25">
      <c r="A456" s="42" t="s">
        <v>109</v>
      </c>
      <c r="B456" s="40" t="s">
        <v>109</v>
      </c>
      <c r="C456" s="40" t="s">
        <v>2762</v>
      </c>
      <c r="D456" s="40" t="s">
        <v>2761</v>
      </c>
      <c r="E456" s="68">
        <v>31100</v>
      </c>
      <c r="F456" s="2" t="s">
        <v>293</v>
      </c>
      <c r="G456" s="40">
        <v>4800030</v>
      </c>
      <c r="H456" s="2" t="str">
        <f t="shared" si="25"/>
        <v>311004800030</v>
      </c>
      <c r="I456" s="2" t="str">
        <f t="shared" si="26"/>
        <v>4</v>
      </c>
      <c r="J456" s="40" t="s">
        <v>627</v>
      </c>
      <c r="K456" s="21">
        <v>700</v>
      </c>
      <c r="L456" t="e">
        <f>INDEX('A I D FUTURES'!$B:$B,MATCH(H456,'A I D FUTURES'!$A:$A,0))</f>
        <v>#N/A</v>
      </c>
    </row>
    <row r="457" spans="1:13" x14ac:dyDescent="0.25">
      <c r="A457" s="42" t="s">
        <v>109</v>
      </c>
      <c r="B457" s="40" t="s">
        <v>109</v>
      </c>
      <c r="C457" s="40" t="s">
        <v>2762</v>
      </c>
      <c r="D457" s="40" t="s">
        <v>2761</v>
      </c>
      <c r="E457" s="68">
        <v>31100</v>
      </c>
      <c r="F457" s="2" t="s">
        <v>293</v>
      </c>
      <c r="G457" s="40">
        <v>4800077</v>
      </c>
      <c r="H457" s="2" t="str">
        <f t="shared" si="25"/>
        <v>311004800077</v>
      </c>
      <c r="I457" s="2" t="str">
        <f t="shared" si="26"/>
        <v>4</v>
      </c>
      <c r="J457" s="40" t="s">
        <v>1543</v>
      </c>
      <c r="K457" s="21">
        <v>1800</v>
      </c>
      <c r="L457" t="e">
        <f>INDEX('A I D FUTURES'!$B:$B,MATCH(H457,'A I D FUTURES'!$A:$A,0))</f>
        <v>#N/A</v>
      </c>
    </row>
    <row r="458" spans="1:13" x14ac:dyDescent="0.25">
      <c r="A458" s="42" t="s">
        <v>109</v>
      </c>
      <c r="B458" s="40" t="s">
        <v>109</v>
      </c>
      <c r="C458" s="40" t="s">
        <v>2762</v>
      </c>
      <c r="D458" s="40" t="s">
        <v>2761</v>
      </c>
      <c r="E458" s="68">
        <v>31100</v>
      </c>
      <c r="F458" s="2" t="s">
        <v>293</v>
      </c>
      <c r="G458" s="40">
        <v>4800088</v>
      </c>
      <c r="H458" s="2" t="str">
        <f t="shared" si="25"/>
        <v>311004800088</v>
      </c>
      <c r="I458" s="2" t="str">
        <f t="shared" si="26"/>
        <v>4</v>
      </c>
      <c r="J458" s="40" t="s">
        <v>664</v>
      </c>
      <c r="K458" s="21">
        <v>2700</v>
      </c>
      <c r="L458" t="e">
        <f>INDEX('A I D FUTURES'!$B:$B,MATCH(H458,'A I D FUTURES'!$A:$A,0))</f>
        <v>#N/A</v>
      </c>
    </row>
    <row r="459" spans="1:13" x14ac:dyDescent="0.25">
      <c r="A459" s="62" t="s">
        <v>284</v>
      </c>
      <c r="B459" s="108" t="s">
        <v>284</v>
      </c>
      <c r="C459" s="40" t="s">
        <v>2751</v>
      </c>
      <c r="D459" s="40" t="s">
        <v>2750</v>
      </c>
      <c r="E459" s="65">
        <v>32000</v>
      </c>
      <c r="F459" s="64" t="s">
        <v>331</v>
      </c>
      <c r="G459" s="87">
        <v>1310001</v>
      </c>
      <c r="H459" s="64" t="str">
        <f t="shared" si="25"/>
        <v>320001310001</v>
      </c>
      <c r="I459" s="64" t="str">
        <f t="shared" si="26"/>
        <v>1</v>
      </c>
      <c r="J459" s="64" t="s">
        <v>329</v>
      </c>
      <c r="K459" s="21">
        <v>11422.79</v>
      </c>
      <c r="L459" t="e">
        <f>INDEX('A I D FUTURES'!$B:$B,MATCH(H459,'A I D FUTURES'!$A:$A,0))</f>
        <v>#N/A</v>
      </c>
    </row>
    <row r="460" spans="1:13" x14ac:dyDescent="0.25">
      <c r="A460" s="62" t="s">
        <v>284</v>
      </c>
      <c r="B460" s="108" t="s">
        <v>284</v>
      </c>
      <c r="C460" s="40" t="s">
        <v>2751</v>
      </c>
      <c r="D460" s="40" t="s">
        <v>2750</v>
      </c>
      <c r="E460" s="65">
        <v>32000</v>
      </c>
      <c r="F460" s="64" t="s">
        <v>331</v>
      </c>
      <c r="G460" s="87">
        <v>1310002</v>
      </c>
      <c r="H460" s="64" t="str">
        <f t="shared" si="25"/>
        <v>320001310002</v>
      </c>
      <c r="I460" s="64" t="str">
        <f t="shared" si="26"/>
        <v>1</v>
      </c>
      <c r="J460" s="64" t="s">
        <v>340</v>
      </c>
      <c r="K460" s="21">
        <v>1672.46</v>
      </c>
      <c r="L460" t="e">
        <f>INDEX('A I D FUTURES'!$B:$B,MATCH(H460,'A I D FUTURES'!$A:$A,0))</f>
        <v>#N/A</v>
      </c>
    </row>
    <row r="461" spans="1:13" x14ac:dyDescent="0.25">
      <c r="A461" s="62" t="s">
        <v>284</v>
      </c>
      <c r="B461" s="108" t="s">
        <v>284</v>
      </c>
      <c r="C461" s="40" t="s">
        <v>2751</v>
      </c>
      <c r="D461" s="40" t="s">
        <v>2750</v>
      </c>
      <c r="E461" s="65">
        <v>32000</v>
      </c>
      <c r="F461" s="64" t="s">
        <v>331</v>
      </c>
      <c r="G461" s="87">
        <v>1310003</v>
      </c>
      <c r="H461" s="64" t="str">
        <f t="shared" si="25"/>
        <v>320001310003</v>
      </c>
      <c r="I461" s="64" t="str">
        <f t="shared" si="26"/>
        <v>1</v>
      </c>
      <c r="J461" s="64" t="s">
        <v>341</v>
      </c>
      <c r="K461" s="21">
        <v>6389.6</v>
      </c>
      <c r="L461" t="e">
        <f>INDEX('A I D FUTURES'!$B:$B,MATCH(H461,'A I D FUTURES'!$A:$A,0))</f>
        <v>#N/A</v>
      </c>
    </row>
    <row r="462" spans="1:13" x14ac:dyDescent="0.25">
      <c r="A462" s="62" t="s">
        <v>284</v>
      </c>
      <c r="B462" s="108" t="s">
        <v>284</v>
      </c>
      <c r="C462" s="40" t="s">
        <v>2751</v>
      </c>
      <c r="D462" s="40" t="s">
        <v>2750</v>
      </c>
      <c r="E462" s="65">
        <v>32000</v>
      </c>
      <c r="F462" s="64" t="s">
        <v>331</v>
      </c>
      <c r="G462" s="87">
        <v>1310004</v>
      </c>
      <c r="H462" s="64" t="str">
        <f t="shared" si="25"/>
        <v>320001310004</v>
      </c>
      <c r="I462" s="64" t="str">
        <f t="shared" si="26"/>
        <v>1</v>
      </c>
      <c r="J462" s="64" t="s">
        <v>342</v>
      </c>
      <c r="K462" s="21">
        <v>6244.14</v>
      </c>
      <c r="L462" t="e">
        <f>INDEX('A I D FUTURES'!$B:$B,MATCH(H462,'A I D FUTURES'!$A:$A,0))</f>
        <v>#N/A</v>
      </c>
    </row>
    <row r="463" spans="1:13" x14ac:dyDescent="0.25">
      <c r="A463" s="62" t="s">
        <v>284</v>
      </c>
      <c r="B463" s="108" t="s">
        <v>284</v>
      </c>
      <c r="C463" s="40" t="s">
        <v>2751</v>
      </c>
      <c r="D463" s="40" t="s">
        <v>2750</v>
      </c>
      <c r="E463" s="65">
        <v>32000</v>
      </c>
      <c r="F463" s="64" t="s">
        <v>331</v>
      </c>
      <c r="G463" s="87">
        <v>1600001</v>
      </c>
      <c r="H463" s="64" t="str">
        <f t="shared" si="25"/>
        <v>320001600001</v>
      </c>
      <c r="I463" s="64" t="str">
        <f t="shared" si="26"/>
        <v>1</v>
      </c>
      <c r="J463" s="64" t="s">
        <v>349</v>
      </c>
      <c r="K463" s="21">
        <v>8118.72</v>
      </c>
      <c r="L463" t="e">
        <f>INDEX('A I D FUTURES'!$B:$B,MATCH(H463,'A I D FUTURES'!$A:$A,0))</f>
        <v>#N/A</v>
      </c>
      <c r="M463" s="56" t="e">
        <f>+K463-L463</f>
        <v>#N/A</v>
      </c>
    </row>
    <row r="464" spans="1:13" x14ac:dyDescent="0.25">
      <c r="A464" s="42" t="s">
        <v>278</v>
      </c>
      <c r="B464" s="40" t="s">
        <v>278</v>
      </c>
      <c r="C464" s="40" t="s">
        <v>2751</v>
      </c>
      <c r="D464" s="40" t="s">
        <v>2750</v>
      </c>
      <c r="E464" s="68">
        <v>32000</v>
      </c>
      <c r="F464" s="2" t="s">
        <v>331</v>
      </c>
      <c r="G464" s="40">
        <v>2060001</v>
      </c>
      <c r="H464" s="2" t="str">
        <f t="shared" si="25"/>
        <v>320002060001</v>
      </c>
      <c r="I464" s="2" t="str">
        <f t="shared" si="26"/>
        <v>2</v>
      </c>
      <c r="J464" s="2" t="s">
        <v>279</v>
      </c>
      <c r="K464" s="21">
        <v>290.39999999999998</v>
      </c>
      <c r="L464">
        <f>INDEX('A I D FUTURES'!$B:$B,MATCH(H464,'A I D FUTURES'!$A:$A,0))</f>
        <v>290.39999999999998</v>
      </c>
    </row>
    <row r="465" spans="1:13" x14ac:dyDescent="0.25">
      <c r="A465" s="42" t="s">
        <v>198</v>
      </c>
      <c r="B465" s="40" t="s">
        <v>150</v>
      </c>
      <c r="C465" s="40" t="s">
        <v>2755</v>
      </c>
      <c r="D465" s="40" t="s">
        <v>2754</v>
      </c>
      <c r="E465" s="68">
        <v>32000</v>
      </c>
      <c r="F465" s="2" t="s">
        <v>331</v>
      </c>
      <c r="G465" s="40">
        <v>2130001</v>
      </c>
      <c r="H465" s="2" t="str">
        <f t="shared" si="25"/>
        <v>320002130001</v>
      </c>
      <c r="I465" s="2" t="str">
        <f t="shared" si="26"/>
        <v>2</v>
      </c>
      <c r="J465" s="2" t="s">
        <v>378</v>
      </c>
      <c r="K465" s="21">
        <v>250</v>
      </c>
      <c r="L465" t="e">
        <f>INDEX('A I D FUTURES'!$B:$B,MATCH(H465,'A I D FUTURES'!$A:$A,0))</f>
        <v>#N/A</v>
      </c>
      <c r="M465" s="56" t="e">
        <f t="shared" ref="M465:M467" si="28">+K465-L465</f>
        <v>#N/A</v>
      </c>
    </row>
    <row r="466" spans="1:13" x14ac:dyDescent="0.25">
      <c r="A466" s="42" t="s">
        <v>278</v>
      </c>
      <c r="B466" s="40" t="s">
        <v>278</v>
      </c>
      <c r="C466" s="40" t="s">
        <v>2751</v>
      </c>
      <c r="D466" s="40" t="s">
        <v>2750</v>
      </c>
      <c r="E466" s="68">
        <v>32000</v>
      </c>
      <c r="F466" s="2" t="s">
        <v>331</v>
      </c>
      <c r="G466" s="40">
        <v>2160001</v>
      </c>
      <c r="H466" s="2" t="str">
        <f t="shared" si="25"/>
        <v>320002160001</v>
      </c>
      <c r="I466" s="2" t="str">
        <f t="shared" si="26"/>
        <v>2</v>
      </c>
      <c r="J466" s="2" t="s">
        <v>383</v>
      </c>
      <c r="K466" s="21">
        <v>50</v>
      </c>
      <c r="L466" t="e">
        <f>INDEX('A I D FUTURES'!$B:$B,MATCH(H466,'A I D FUTURES'!$A:$A,0))</f>
        <v>#N/A</v>
      </c>
      <c r="M466" s="56" t="e">
        <f t="shared" si="28"/>
        <v>#N/A</v>
      </c>
    </row>
    <row r="467" spans="1:13" x14ac:dyDescent="0.25">
      <c r="A467" s="42" t="s">
        <v>278</v>
      </c>
      <c r="B467" s="40" t="s">
        <v>278</v>
      </c>
      <c r="C467" s="40" t="s">
        <v>2751</v>
      </c>
      <c r="D467" s="40" t="s">
        <v>2750</v>
      </c>
      <c r="E467" s="68">
        <v>32000</v>
      </c>
      <c r="F467" s="2" t="s">
        <v>331</v>
      </c>
      <c r="G467" s="40">
        <v>2160002</v>
      </c>
      <c r="H467" s="2" t="str">
        <f t="shared" si="25"/>
        <v>320002160002</v>
      </c>
      <c r="I467" s="2" t="str">
        <f t="shared" si="26"/>
        <v>2</v>
      </c>
      <c r="J467" s="2" t="s">
        <v>384</v>
      </c>
      <c r="K467" s="21">
        <v>50</v>
      </c>
      <c r="L467" t="e">
        <f>INDEX('A I D FUTURES'!$B:$B,MATCH(H467,'A I D FUTURES'!$A:$A,0))</f>
        <v>#N/A</v>
      </c>
      <c r="M467" s="56" t="e">
        <f t="shared" si="28"/>
        <v>#N/A</v>
      </c>
    </row>
    <row r="468" spans="1:13" x14ac:dyDescent="0.25">
      <c r="A468" s="42" t="s">
        <v>198</v>
      </c>
      <c r="B468" s="40" t="s">
        <v>198</v>
      </c>
      <c r="C468" s="40" t="s">
        <v>2760</v>
      </c>
      <c r="D468" s="40" t="s">
        <v>2759</v>
      </c>
      <c r="E468" s="68">
        <v>32000</v>
      </c>
      <c r="F468" s="2" t="s">
        <v>331</v>
      </c>
      <c r="G468" s="40">
        <v>2200001</v>
      </c>
      <c r="H468" s="2" t="str">
        <f t="shared" si="25"/>
        <v>320002200001</v>
      </c>
      <c r="I468" s="2" t="str">
        <f t="shared" si="26"/>
        <v>2</v>
      </c>
      <c r="J468" s="2" t="s">
        <v>388</v>
      </c>
      <c r="K468" s="21">
        <v>100</v>
      </c>
      <c r="L468" t="e">
        <f>INDEX('A I D FUTURES'!$B:$B,MATCH(H468,'A I D FUTURES'!$A:$A,0))</f>
        <v>#N/A</v>
      </c>
    </row>
    <row r="469" spans="1:13" x14ac:dyDescent="0.25">
      <c r="A469" s="42" t="s">
        <v>278</v>
      </c>
      <c r="B469" s="40" t="s">
        <v>278</v>
      </c>
      <c r="C469" s="40" t="s">
        <v>2751</v>
      </c>
      <c r="D469" s="40" t="s">
        <v>2750</v>
      </c>
      <c r="E469" s="68">
        <v>32000</v>
      </c>
      <c r="F469" s="2" t="s">
        <v>331</v>
      </c>
      <c r="G469" s="40">
        <v>2200010</v>
      </c>
      <c r="H469" s="2" t="str">
        <f t="shared" si="25"/>
        <v>320002200010</v>
      </c>
      <c r="I469" s="2" t="str">
        <f t="shared" si="26"/>
        <v>2</v>
      </c>
      <c r="J469" s="2" t="s">
        <v>393</v>
      </c>
      <c r="K469" s="21">
        <v>520.29999999999995</v>
      </c>
      <c r="L469">
        <f>INDEX('A I D FUTURES'!$B:$B,MATCH(H469,'A I D FUTURES'!$A:$A,0))</f>
        <v>520.29999999999995</v>
      </c>
    </row>
    <row r="470" spans="1:13" x14ac:dyDescent="0.25">
      <c r="A470" s="42" t="s">
        <v>278</v>
      </c>
      <c r="B470" s="40" t="s">
        <v>278</v>
      </c>
      <c r="C470" s="40" t="s">
        <v>2751</v>
      </c>
      <c r="D470" s="40" t="s">
        <v>2750</v>
      </c>
      <c r="E470" s="68">
        <v>32000</v>
      </c>
      <c r="F470" s="2" t="s">
        <v>331</v>
      </c>
      <c r="G470" s="40">
        <v>2220001</v>
      </c>
      <c r="H470" s="2" t="str">
        <f t="shared" si="25"/>
        <v>320002220001</v>
      </c>
      <c r="I470" s="2" t="str">
        <f t="shared" si="26"/>
        <v>2</v>
      </c>
      <c r="J470" s="2" t="s">
        <v>421</v>
      </c>
      <c r="K470" s="21">
        <v>1800</v>
      </c>
      <c r="L470">
        <f>INDEX('A I D FUTURES'!$B:$B,MATCH(H470,'A I D FUTURES'!$A:$A,0))</f>
        <v>1800</v>
      </c>
    </row>
    <row r="471" spans="1:13" x14ac:dyDescent="0.25">
      <c r="A471" s="42" t="s">
        <v>198</v>
      </c>
      <c r="B471" s="40" t="s">
        <v>198</v>
      </c>
      <c r="C471" s="40" t="s">
        <v>2760</v>
      </c>
      <c r="D471" s="40" t="s">
        <v>2759</v>
      </c>
      <c r="E471" s="68">
        <v>32000</v>
      </c>
      <c r="F471" s="2" t="s">
        <v>331</v>
      </c>
      <c r="G471" s="40">
        <v>2260201</v>
      </c>
      <c r="H471" s="2" t="str">
        <f t="shared" si="25"/>
        <v>320002260201</v>
      </c>
      <c r="I471" s="2" t="str">
        <f t="shared" si="26"/>
        <v>2</v>
      </c>
      <c r="J471" s="2" t="s">
        <v>440</v>
      </c>
      <c r="K471" s="21">
        <v>200</v>
      </c>
      <c r="L471" t="e">
        <f>INDEX('A I D FUTURES'!$B:$B,MATCH(H471,'A I D FUTURES'!$A:$A,0))</f>
        <v>#N/A</v>
      </c>
    </row>
    <row r="472" spans="1:13" x14ac:dyDescent="0.25">
      <c r="A472" s="42" t="s">
        <v>198</v>
      </c>
      <c r="B472" s="40" t="s">
        <v>198</v>
      </c>
      <c r="C472" s="40" t="s">
        <v>2760</v>
      </c>
      <c r="D472" s="40" t="s">
        <v>2759</v>
      </c>
      <c r="E472" s="68">
        <v>32000</v>
      </c>
      <c r="F472" s="2" t="s">
        <v>331</v>
      </c>
      <c r="G472" s="40">
        <v>2269900</v>
      </c>
      <c r="H472" s="2" t="str">
        <f t="shared" si="25"/>
        <v>320002269900</v>
      </c>
      <c r="I472" s="2" t="str">
        <f t="shared" si="26"/>
        <v>2</v>
      </c>
      <c r="J472" s="2" t="s">
        <v>469</v>
      </c>
      <c r="K472" s="21">
        <v>200</v>
      </c>
      <c r="L472" t="e">
        <f>INDEX('A I D FUTURES'!$B:$B,MATCH(H472,'A I D FUTURES'!$A:$A,0))</f>
        <v>#N/A</v>
      </c>
    </row>
    <row r="473" spans="1:13" x14ac:dyDescent="0.25">
      <c r="A473" s="42" t="s">
        <v>198</v>
      </c>
      <c r="B473" s="40" t="s">
        <v>198</v>
      </c>
      <c r="C473" s="40" t="s">
        <v>2760</v>
      </c>
      <c r="D473" s="40" t="s">
        <v>2759</v>
      </c>
      <c r="E473" s="68">
        <v>32000</v>
      </c>
      <c r="F473" s="2" t="s">
        <v>331</v>
      </c>
      <c r="G473" s="40">
        <v>2302000</v>
      </c>
      <c r="H473" s="2" t="str">
        <f t="shared" si="25"/>
        <v>320002302000</v>
      </c>
      <c r="I473" s="2" t="str">
        <f t="shared" si="26"/>
        <v>2</v>
      </c>
      <c r="J473" s="2" t="s">
        <v>578</v>
      </c>
      <c r="K473" s="21">
        <v>50</v>
      </c>
      <c r="L473" t="e">
        <f>INDEX('A I D FUTURES'!$B:$B,MATCH(H473,'A I D FUTURES'!$A:$A,0))</f>
        <v>#N/A</v>
      </c>
    </row>
    <row r="474" spans="1:13" x14ac:dyDescent="0.25">
      <c r="A474" s="42" t="s">
        <v>198</v>
      </c>
      <c r="B474" s="40" t="s">
        <v>198</v>
      </c>
      <c r="C474" s="40" t="s">
        <v>2760</v>
      </c>
      <c r="D474" s="40" t="s">
        <v>2759</v>
      </c>
      <c r="E474" s="68">
        <v>32000</v>
      </c>
      <c r="F474" s="2" t="s">
        <v>331</v>
      </c>
      <c r="G474" s="40">
        <v>2312000</v>
      </c>
      <c r="H474" s="2" t="str">
        <f t="shared" si="25"/>
        <v>320002312000</v>
      </c>
      <c r="I474" s="2" t="str">
        <f t="shared" si="26"/>
        <v>2</v>
      </c>
      <c r="J474" s="2" t="s">
        <v>580</v>
      </c>
      <c r="K474" s="21">
        <v>50</v>
      </c>
      <c r="L474" t="e">
        <f>INDEX('A I D FUTURES'!$B:$B,MATCH(H474,'A I D FUTURES'!$A:$A,0))</f>
        <v>#N/A</v>
      </c>
    </row>
    <row r="475" spans="1:13" x14ac:dyDescent="0.25">
      <c r="A475" s="42" t="s">
        <v>198</v>
      </c>
      <c r="B475" s="40" t="s">
        <v>198</v>
      </c>
      <c r="C475" s="40" t="s">
        <v>2760</v>
      </c>
      <c r="D475" s="40" t="s">
        <v>2759</v>
      </c>
      <c r="E475" s="68">
        <v>32000</v>
      </c>
      <c r="F475" s="2" t="s">
        <v>331</v>
      </c>
      <c r="G475" s="40">
        <v>4670001</v>
      </c>
      <c r="H475" s="2" t="str">
        <f t="shared" si="25"/>
        <v>320004670001</v>
      </c>
      <c r="I475" s="2" t="str">
        <f t="shared" si="26"/>
        <v>4</v>
      </c>
      <c r="J475" s="40" t="s">
        <v>607</v>
      </c>
      <c r="K475" s="21">
        <v>22000</v>
      </c>
      <c r="L475" t="e">
        <f>INDEX('A I D FUTURES'!$B:$B,MATCH(H475,'A I D FUTURES'!$A:$A,0))</f>
        <v>#N/A</v>
      </c>
      <c r="M475" s="56" t="e">
        <f>+K475-L475</f>
        <v>#N/A</v>
      </c>
    </row>
    <row r="476" spans="1:13" x14ac:dyDescent="0.25">
      <c r="A476" s="42" t="s">
        <v>198</v>
      </c>
      <c r="B476" s="40" t="s">
        <v>198</v>
      </c>
      <c r="C476" s="40" t="s">
        <v>2760</v>
      </c>
      <c r="D476" s="40" t="s">
        <v>2759</v>
      </c>
      <c r="E476" s="68">
        <v>32000</v>
      </c>
      <c r="F476" s="2" t="s">
        <v>331</v>
      </c>
      <c r="G476" s="40">
        <v>4800068</v>
      </c>
      <c r="H476" s="2" t="str">
        <f t="shared" si="25"/>
        <v>320004800068</v>
      </c>
      <c r="I476" s="2" t="str">
        <f t="shared" si="26"/>
        <v>4</v>
      </c>
      <c r="J476" s="40" t="s">
        <v>653</v>
      </c>
      <c r="K476" s="21">
        <v>300</v>
      </c>
      <c r="L476" t="e">
        <f>INDEX('A I D FUTURES'!$B:$B,MATCH(H476,'A I D FUTURES'!$A:$A,0))</f>
        <v>#N/A</v>
      </c>
    </row>
    <row r="477" spans="1:13" x14ac:dyDescent="0.25">
      <c r="A477" s="42" t="s">
        <v>198</v>
      </c>
      <c r="B477" s="40" t="s">
        <v>198</v>
      </c>
      <c r="C477" s="40" t="s">
        <v>2760</v>
      </c>
      <c r="D477" s="40" t="s">
        <v>2759</v>
      </c>
      <c r="E477" s="68">
        <v>32000</v>
      </c>
      <c r="F477" s="2" t="s">
        <v>331</v>
      </c>
      <c r="G477" s="40">
        <v>4800073</v>
      </c>
      <c r="H477" s="2" t="str">
        <f t="shared" si="25"/>
        <v>320004800073</v>
      </c>
      <c r="I477" s="2" t="str">
        <f t="shared" si="26"/>
        <v>4</v>
      </c>
      <c r="J477" s="40" t="s">
        <v>655</v>
      </c>
      <c r="K477" s="21">
        <v>800</v>
      </c>
      <c r="L477" t="e">
        <f>INDEX('A I D FUTURES'!$B:$B,MATCH(H477,'A I D FUTURES'!$A:$A,0))</f>
        <v>#N/A</v>
      </c>
      <c r="M477" s="56" t="e">
        <f t="shared" ref="M477:M479" si="29">+K477-L477</f>
        <v>#N/A</v>
      </c>
    </row>
    <row r="478" spans="1:13" x14ac:dyDescent="0.25">
      <c r="A478" s="42" t="s">
        <v>198</v>
      </c>
      <c r="B478" s="40" t="s">
        <v>198</v>
      </c>
      <c r="C478" s="40" t="s">
        <v>2760</v>
      </c>
      <c r="D478" s="40" t="s">
        <v>2759</v>
      </c>
      <c r="E478" s="68">
        <v>32000</v>
      </c>
      <c r="F478" s="2" t="s">
        <v>331</v>
      </c>
      <c r="G478" s="40">
        <v>4800076</v>
      </c>
      <c r="H478" s="2" t="str">
        <f t="shared" si="25"/>
        <v>320004800076</v>
      </c>
      <c r="I478" s="2" t="str">
        <f t="shared" si="26"/>
        <v>4</v>
      </c>
      <c r="J478" s="40" t="s">
        <v>656</v>
      </c>
      <c r="K478" s="21">
        <v>1500</v>
      </c>
      <c r="L478" t="e">
        <f>INDEX('A I D FUTURES'!$B:$B,MATCH(H478,'A I D FUTURES'!$A:$A,0))</f>
        <v>#N/A</v>
      </c>
      <c r="M478" s="56" t="e">
        <f t="shared" si="29"/>
        <v>#N/A</v>
      </c>
    </row>
    <row r="479" spans="1:13" x14ac:dyDescent="0.25">
      <c r="A479" s="62" t="s">
        <v>284</v>
      </c>
      <c r="B479" s="108" t="s">
        <v>284</v>
      </c>
      <c r="C479" s="40" t="s">
        <v>2751</v>
      </c>
      <c r="D479" s="40" t="s">
        <v>2750</v>
      </c>
      <c r="E479" s="65">
        <v>32301</v>
      </c>
      <c r="F479" s="64" t="s">
        <v>303</v>
      </c>
      <c r="G479" s="87">
        <v>1300001</v>
      </c>
      <c r="H479" s="64" t="str">
        <f t="shared" si="25"/>
        <v>323011300001</v>
      </c>
      <c r="I479" s="64" t="str">
        <f t="shared" si="26"/>
        <v>1</v>
      </c>
      <c r="J479" s="64" t="s">
        <v>299</v>
      </c>
      <c r="K479" s="21">
        <v>15425.35</v>
      </c>
      <c r="L479" t="e">
        <f>INDEX('A I D FUTURES'!$B:$B,MATCH(H479,'A I D FUTURES'!$A:$A,0))</f>
        <v>#N/A</v>
      </c>
      <c r="M479" s="56" t="e">
        <f t="shared" si="29"/>
        <v>#N/A</v>
      </c>
    </row>
    <row r="480" spans="1:13" x14ac:dyDescent="0.25">
      <c r="A480" s="62" t="s">
        <v>284</v>
      </c>
      <c r="B480" s="108" t="s">
        <v>284</v>
      </c>
      <c r="C480" s="40" t="s">
        <v>2751</v>
      </c>
      <c r="D480" s="40" t="s">
        <v>2750</v>
      </c>
      <c r="E480" s="65">
        <v>32301</v>
      </c>
      <c r="F480" s="64" t="s">
        <v>303</v>
      </c>
      <c r="G480" s="87">
        <v>1300002</v>
      </c>
      <c r="H480" s="64" t="str">
        <f t="shared" si="25"/>
        <v>323011300002</v>
      </c>
      <c r="I480" s="64" t="str">
        <f t="shared" si="26"/>
        <v>1</v>
      </c>
      <c r="J480" s="64" t="s">
        <v>324</v>
      </c>
      <c r="K480" s="21">
        <v>983.36</v>
      </c>
      <c r="L480" t="e">
        <f>INDEX('A I D FUTURES'!$B:$B,MATCH(H480,'A I D FUTURES'!$A:$A,0))</f>
        <v>#N/A</v>
      </c>
    </row>
    <row r="481" spans="1:13" x14ac:dyDescent="0.25">
      <c r="A481" s="62" t="s">
        <v>284</v>
      </c>
      <c r="B481" s="108" t="s">
        <v>284</v>
      </c>
      <c r="C481" s="40" t="s">
        <v>2751</v>
      </c>
      <c r="D481" s="40" t="s">
        <v>2750</v>
      </c>
      <c r="E481" s="65">
        <v>32301</v>
      </c>
      <c r="F481" s="64" t="s">
        <v>303</v>
      </c>
      <c r="G481" s="87">
        <v>1300201</v>
      </c>
      <c r="H481" s="64" t="str">
        <f t="shared" si="25"/>
        <v>323011300201</v>
      </c>
      <c r="I481" s="64" t="str">
        <f t="shared" si="26"/>
        <v>1</v>
      </c>
      <c r="J481" s="64" t="s">
        <v>327</v>
      </c>
      <c r="K481" s="21">
        <v>8580.49</v>
      </c>
      <c r="L481" t="e">
        <f>INDEX('A I D FUTURES'!$B:$B,MATCH(H481,'A I D FUTURES'!$A:$A,0))</f>
        <v>#N/A</v>
      </c>
    </row>
    <row r="482" spans="1:13" x14ac:dyDescent="0.25">
      <c r="A482" s="62" t="s">
        <v>284</v>
      </c>
      <c r="B482" s="108" t="s">
        <v>284</v>
      </c>
      <c r="C482" s="40" t="s">
        <v>2751</v>
      </c>
      <c r="D482" s="40" t="s">
        <v>2750</v>
      </c>
      <c r="E482" s="65">
        <v>32301</v>
      </c>
      <c r="F482" s="64" t="s">
        <v>303</v>
      </c>
      <c r="G482" s="87">
        <v>1300202</v>
      </c>
      <c r="H482" s="64" t="str">
        <f t="shared" si="25"/>
        <v>323011300202</v>
      </c>
      <c r="I482" s="64" t="str">
        <f t="shared" si="26"/>
        <v>1</v>
      </c>
      <c r="J482" s="64" t="s">
        <v>328</v>
      </c>
      <c r="K482" s="21">
        <v>8307.83</v>
      </c>
      <c r="L482" t="e">
        <f>INDEX('A I D FUTURES'!$B:$B,MATCH(H482,'A I D FUTURES'!$A:$A,0))</f>
        <v>#N/A</v>
      </c>
    </row>
    <row r="483" spans="1:13" x14ac:dyDescent="0.25">
      <c r="A483" s="62" t="s">
        <v>284</v>
      </c>
      <c r="B483" s="108" t="s">
        <v>284</v>
      </c>
      <c r="C483" s="40" t="s">
        <v>2751</v>
      </c>
      <c r="D483" s="40" t="s">
        <v>2750</v>
      </c>
      <c r="E483" s="65">
        <v>32301</v>
      </c>
      <c r="F483" s="64" t="s">
        <v>303</v>
      </c>
      <c r="G483" s="87">
        <v>1600001</v>
      </c>
      <c r="H483" s="64" t="str">
        <f t="shared" si="25"/>
        <v>323011600001</v>
      </c>
      <c r="I483" s="64" t="str">
        <f t="shared" si="26"/>
        <v>1</v>
      </c>
      <c r="J483" s="64" t="s">
        <v>349</v>
      </c>
      <c r="K483" s="21">
        <v>11656.68</v>
      </c>
      <c r="L483" t="e">
        <f>INDEX('A I D FUTURES'!$B:$B,MATCH(H483,'A I D FUTURES'!$A:$A,0))</f>
        <v>#N/A</v>
      </c>
    </row>
    <row r="484" spans="1:13" x14ac:dyDescent="0.25">
      <c r="A484" s="42" t="s">
        <v>150</v>
      </c>
      <c r="B484" s="40" t="s">
        <v>150</v>
      </c>
      <c r="C484" s="40" t="s">
        <v>2755</v>
      </c>
      <c r="D484" s="40" t="s">
        <v>2754</v>
      </c>
      <c r="E484" s="68">
        <v>32301</v>
      </c>
      <c r="F484" s="2" t="s">
        <v>303</v>
      </c>
      <c r="G484" s="40">
        <v>2120000</v>
      </c>
      <c r="H484" s="2" t="str">
        <f t="shared" si="25"/>
        <v>323012120000</v>
      </c>
      <c r="I484" s="2" t="str">
        <f t="shared" si="26"/>
        <v>2</v>
      </c>
      <c r="J484" s="2" t="s">
        <v>368</v>
      </c>
      <c r="K484" s="21">
        <v>7000</v>
      </c>
      <c r="L484" t="e">
        <f>INDEX('A I D FUTURES'!$B:$B,MATCH(H484,'A I D FUTURES'!$A:$A,0))</f>
        <v>#N/A</v>
      </c>
    </row>
    <row r="485" spans="1:13" x14ac:dyDescent="0.25">
      <c r="A485" s="42" t="s">
        <v>150</v>
      </c>
      <c r="B485" s="40" t="s">
        <v>150</v>
      </c>
      <c r="C485" s="40" t="s">
        <v>2755</v>
      </c>
      <c r="D485" s="40" t="s">
        <v>2754</v>
      </c>
      <c r="E485" s="68">
        <v>32301</v>
      </c>
      <c r="F485" s="2" t="s">
        <v>303</v>
      </c>
      <c r="G485" s="40">
        <v>2130001</v>
      </c>
      <c r="H485" s="2" t="str">
        <f t="shared" si="25"/>
        <v>323012130001</v>
      </c>
      <c r="I485" s="2" t="str">
        <f t="shared" si="26"/>
        <v>2</v>
      </c>
      <c r="J485" s="2" t="s">
        <v>378</v>
      </c>
      <c r="K485" s="21">
        <v>4000</v>
      </c>
      <c r="L485" t="e">
        <f>INDEX('A I D FUTURES'!$B:$B,MATCH(H485,'A I D FUTURES'!$A:$A,0))</f>
        <v>#N/A</v>
      </c>
    </row>
    <row r="486" spans="1:13" x14ac:dyDescent="0.25">
      <c r="A486" s="42" t="s">
        <v>214</v>
      </c>
      <c r="B486" s="40" t="s">
        <v>214</v>
      </c>
      <c r="C486" s="40" t="s">
        <v>2755</v>
      </c>
      <c r="D486" s="40" t="s">
        <v>2754</v>
      </c>
      <c r="E486" s="68">
        <v>32301</v>
      </c>
      <c r="F486" s="2" t="s">
        <v>303</v>
      </c>
      <c r="G486" s="40">
        <v>2210001</v>
      </c>
      <c r="H486" s="2" t="str">
        <f t="shared" si="25"/>
        <v>323012210001</v>
      </c>
      <c r="I486" s="2" t="str">
        <f t="shared" si="26"/>
        <v>2</v>
      </c>
      <c r="J486" s="2" t="s">
        <v>397</v>
      </c>
      <c r="K486" s="21">
        <v>15000</v>
      </c>
      <c r="L486">
        <f>INDEX('A I D FUTURES'!$B:$B,MATCH(H486,'A I D FUTURES'!$A:$A,0))</f>
        <v>6000</v>
      </c>
    </row>
    <row r="487" spans="1:13" x14ac:dyDescent="0.25">
      <c r="A487" s="42" t="s">
        <v>214</v>
      </c>
      <c r="B487" s="40" t="s">
        <v>214</v>
      </c>
      <c r="C487" s="40" t="s">
        <v>2755</v>
      </c>
      <c r="D487" s="40" t="s">
        <v>2754</v>
      </c>
      <c r="E487" s="68">
        <v>32301</v>
      </c>
      <c r="F487" s="2" t="s">
        <v>303</v>
      </c>
      <c r="G487" s="40">
        <v>2210101</v>
      </c>
      <c r="H487" s="2" t="str">
        <f t="shared" si="25"/>
        <v>323012210101</v>
      </c>
      <c r="I487" s="2" t="str">
        <f t="shared" si="26"/>
        <v>2</v>
      </c>
      <c r="J487" s="2" t="s">
        <v>403</v>
      </c>
      <c r="K487" s="21">
        <v>1000</v>
      </c>
      <c r="L487" t="e">
        <f>INDEX('A I D FUTURES'!$B:$B,MATCH(H487,'A I D FUTURES'!$A:$A,0))</f>
        <v>#N/A</v>
      </c>
    </row>
    <row r="488" spans="1:13" x14ac:dyDescent="0.25">
      <c r="A488" s="42" t="s">
        <v>214</v>
      </c>
      <c r="B488" s="40" t="s">
        <v>214</v>
      </c>
      <c r="C488" s="40" t="s">
        <v>2755</v>
      </c>
      <c r="D488" s="40" t="s">
        <v>2754</v>
      </c>
      <c r="E488" s="68">
        <v>32301</v>
      </c>
      <c r="F488" s="2" t="s">
        <v>303</v>
      </c>
      <c r="G488" s="40">
        <v>2210201</v>
      </c>
      <c r="H488" s="2" t="str">
        <f t="shared" si="25"/>
        <v>323012210201</v>
      </c>
      <c r="I488" s="2" t="str">
        <f t="shared" si="26"/>
        <v>2</v>
      </c>
      <c r="J488" s="2" t="s">
        <v>405</v>
      </c>
      <c r="K488" s="21">
        <v>35000</v>
      </c>
      <c r="L488">
        <f>INDEX('A I D FUTURES'!$B:$B,MATCH(H488,'A I D FUTURES'!$A:$A,0))</f>
        <v>35000</v>
      </c>
      <c r="M488" s="56">
        <f>+K488-L488</f>
        <v>0</v>
      </c>
    </row>
    <row r="489" spans="1:13" x14ac:dyDescent="0.25">
      <c r="A489" s="42" t="s">
        <v>278</v>
      </c>
      <c r="B489" s="40" t="s">
        <v>278</v>
      </c>
      <c r="C489" s="40" t="s">
        <v>2751</v>
      </c>
      <c r="D489" s="40" t="s">
        <v>2750</v>
      </c>
      <c r="E489" s="68">
        <v>32301</v>
      </c>
      <c r="F489" s="2" t="s">
        <v>303</v>
      </c>
      <c r="G489" s="40">
        <v>2220001</v>
      </c>
      <c r="H489" s="2" t="str">
        <f t="shared" si="25"/>
        <v>323012220001</v>
      </c>
      <c r="I489" s="2" t="str">
        <f t="shared" si="26"/>
        <v>2</v>
      </c>
      <c r="J489" s="2" t="s">
        <v>421</v>
      </c>
      <c r="K489" s="21">
        <v>2500</v>
      </c>
      <c r="L489">
        <f>INDEX('A I D FUTURES'!$B:$B,MATCH(H489,'A I D FUTURES'!$A:$A,0))</f>
        <v>2500</v>
      </c>
    </row>
    <row r="490" spans="1:13" x14ac:dyDescent="0.25">
      <c r="A490" s="42" t="s">
        <v>150</v>
      </c>
      <c r="B490" s="40" t="s">
        <v>150</v>
      </c>
      <c r="C490" s="40" t="s">
        <v>2755</v>
      </c>
      <c r="D490" s="40" t="s">
        <v>2754</v>
      </c>
      <c r="E490" s="68">
        <v>32301</v>
      </c>
      <c r="F490" s="2" t="s">
        <v>303</v>
      </c>
      <c r="G490" s="40">
        <v>2600002</v>
      </c>
      <c r="H490" s="2" t="str">
        <f t="shared" si="25"/>
        <v>323012600002</v>
      </c>
      <c r="I490" s="2" t="str">
        <f t="shared" si="26"/>
        <v>2</v>
      </c>
      <c r="J490" s="2" t="s">
        <v>513</v>
      </c>
      <c r="K490" s="21">
        <v>61502.96</v>
      </c>
      <c r="L490">
        <f>INDEX('A I D FUTURES'!$B:$B,MATCH(H490,'A I D FUTURES'!$A:$A,0))</f>
        <v>61502.96</v>
      </c>
      <c r="M490" s="56">
        <f t="shared" ref="M490:M492" si="30">+K490-L490</f>
        <v>0</v>
      </c>
    </row>
    <row r="491" spans="1:13" x14ac:dyDescent="0.25">
      <c r="A491" s="62" t="s">
        <v>284</v>
      </c>
      <c r="B491" s="108" t="s">
        <v>284</v>
      </c>
      <c r="C491" s="40" t="s">
        <v>2751</v>
      </c>
      <c r="D491" s="40" t="s">
        <v>2750</v>
      </c>
      <c r="E491" s="65">
        <v>32302</v>
      </c>
      <c r="F491" s="64" t="s">
        <v>304</v>
      </c>
      <c r="G491" s="87">
        <v>1300001</v>
      </c>
      <c r="H491" s="64" t="str">
        <f t="shared" si="25"/>
        <v>323021300001</v>
      </c>
      <c r="I491" s="64" t="str">
        <f t="shared" si="26"/>
        <v>1</v>
      </c>
      <c r="J491" s="64" t="s">
        <v>299</v>
      </c>
      <c r="K491" s="21">
        <v>8872.85</v>
      </c>
      <c r="L491" t="e">
        <f>INDEX('A I D FUTURES'!$B:$B,MATCH(H491,'A I D FUTURES'!$A:$A,0))</f>
        <v>#N/A</v>
      </c>
      <c r="M491" s="56" t="e">
        <f t="shared" si="30"/>
        <v>#N/A</v>
      </c>
    </row>
    <row r="492" spans="1:13" x14ac:dyDescent="0.25">
      <c r="A492" s="62" t="s">
        <v>284</v>
      </c>
      <c r="B492" s="108" t="s">
        <v>284</v>
      </c>
      <c r="C492" s="40" t="s">
        <v>2751</v>
      </c>
      <c r="D492" s="40" t="s">
        <v>2750</v>
      </c>
      <c r="E492" s="65">
        <v>32302</v>
      </c>
      <c r="F492" s="64" t="s">
        <v>304</v>
      </c>
      <c r="G492" s="87">
        <v>1300002</v>
      </c>
      <c r="H492" s="64" t="str">
        <f t="shared" si="25"/>
        <v>323021300002</v>
      </c>
      <c r="I492" s="64" t="str">
        <f t="shared" si="26"/>
        <v>1</v>
      </c>
      <c r="J492" s="64" t="s">
        <v>324</v>
      </c>
      <c r="K492" s="21">
        <v>161.30000000000001</v>
      </c>
      <c r="L492" t="e">
        <f>INDEX('A I D FUTURES'!$B:$B,MATCH(H492,'A I D FUTURES'!$A:$A,0))</f>
        <v>#N/A</v>
      </c>
      <c r="M492" s="56" t="e">
        <f t="shared" si="30"/>
        <v>#N/A</v>
      </c>
    </row>
    <row r="493" spans="1:13" x14ac:dyDescent="0.25">
      <c r="A493" s="62" t="s">
        <v>284</v>
      </c>
      <c r="B493" s="108" t="s">
        <v>284</v>
      </c>
      <c r="C493" s="40" t="s">
        <v>2751</v>
      </c>
      <c r="D493" s="40" t="s">
        <v>2750</v>
      </c>
      <c r="E493" s="65">
        <v>32302</v>
      </c>
      <c r="F493" s="64" t="s">
        <v>304</v>
      </c>
      <c r="G493" s="87">
        <v>1300201</v>
      </c>
      <c r="H493" s="64" t="str">
        <f t="shared" si="25"/>
        <v>323021300201</v>
      </c>
      <c r="I493" s="64" t="str">
        <f t="shared" si="26"/>
        <v>1</v>
      </c>
      <c r="J493" s="64" t="s">
        <v>327</v>
      </c>
      <c r="K493" s="21">
        <v>4936.68</v>
      </c>
      <c r="L493" t="e">
        <f>INDEX('A I D FUTURES'!$B:$B,MATCH(H493,'A I D FUTURES'!$A:$A,0))</f>
        <v>#N/A</v>
      </c>
    </row>
    <row r="494" spans="1:13" x14ac:dyDescent="0.25">
      <c r="A494" s="62" t="s">
        <v>284</v>
      </c>
      <c r="B494" s="108" t="s">
        <v>284</v>
      </c>
      <c r="C494" s="40" t="s">
        <v>2751</v>
      </c>
      <c r="D494" s="40" t="s">
        <v>2750</v>
      </c>
      <c r="E494" s="65">
        <v>32302</v>
      </c>
      <c r="F494" s="64" t="s">
        <v>304</v>
      </c>
      <c r="G494" s="87">
        <v>1300202</v>
      </c>
      <c r="H494" s="64" t="str">
        <f t="shared" si="25"/>
        <v>323021300202</v>
      </c>
      <c r="I494" s="64" t="str">
        <f t="shared" si="26"/>
        <v>1</v>
      </c>
      <c r="J494" s="64" t="s">
        <v>328</v>
      </c>
      <c r="K494" s="21">
        <v>4483.08</v>
      </c>
      <c r="L494" t="e">
        <f>INDEX('A I D FUTURES'!$B:$B,MATCH(H494,'A I D FUTURES'!$A:$A,0))</f>
        <v>#N/A</v>
      </c>
    </row>
    <row r="495" spans="1:13" x14ac:dyDescent="0.25">
      <c r="A495" s="62" t="s">
        <v>284</v>
      </c>
      <c r="B495" s="108" t="s">
        <v>284</v>
      </c>
      <c r="C495" s="40" t="s">
        <v>2751</v>
      </c>
      <c r="D495" s="40" t="s">
        <v>2750</v>
      </c>
      <c r="E495" s="65">
        <v>32302</v>
      </c>
      <c r="F495" s="64" t="s">
        <v>304</v>
      </c>
      <c r="G495" s="87">
        <v>1600001</v>
      </c>
      <c r="H495" s="64" t="str">
        <f t="shared" si="25"/>
        <v>323021600001</v>
      </c>
      <c r="I495" s="64" t="str">
        <f t="shared" si="26"/>
        <v>1</v>
      </c>
      <c r="J495" s="64" t="s">
        <v>349</v>
      </c>
      <c r="K495" s="21">
        <v>5824.11</v>
      </c>
      <c r="L495" t="e">
        <f>INDEX('A I D FUTURES'!$B:$B,MATCH(H495,'A I D FUTURES'!$A:$A,0))</f>
        <v>#N/A</v>
      </c>
    </row>
    <row r="496" spans="1:13" x14ac:dyDescent="0.25">
      <c r="A496" s="42" t="s">
        <v>150</v>
      </c>
      <c r="B496" s="40" t="s">
        <v>150</v>
      </c>
      <c r="C496" s="40" t="s">
        <v>2755</v>
      </c>
      <c r="D496" s="40" t="s">
        <v>2754</v>
      </c>
      <c r="E496" s="68">
        <v>32302</v>
      </c>
      <c r="F496" s="2" t="s">
        <v>304</v>
      </c>
      <c r="G496" s="40">
        <v>2120000</v>
      </c>
      <c r="H496" s="2" t="str">
        <f t="shared" si="25"/>
        <v>323022120000</v>
      </c>
      <c r="I496" s="2" t="str">
        <f t="shared" si="26"/>
        <v>2</v>
      </c>
      <c r="J496" s="2" t="s">
        <v>368</v>
      </c>
      <c r="K496" s="21">
        <v>4000</v>
      </c>
      <c r="L496" t="e">
        <f>INDEX('A I D FUTURES'!$B:$B,MATCH(H496,'A I D FUTURES'!$A:$A,0))</f>
        <v>#N/A</v>
      </c>
    </row>
    <row r="497" spans="1:13" x14ac:dyDescent="0.25">
      <c r="A497" s="42" t="s">
        <v>150</v>
      </c>
      <c r="B497" s="40" t="s">
        <v>150</v>
      </c>
      <c r="C497" s="40" t="s">
        <v>2755</v>
      </c>
      <c r="D497" s="40" t="s">
        <v>2754</v>
      </c>
      <c r="E497" s="68">
        <v>32302</v>
      </c>
      <c r="F497" s="2" t="s">
        <v>304</v>
      </c>
      <c r="G497" s="40">
        <v>2130001</v>
      </c>
      <c r="H497" s="2" t="str">
        <f t="shared" si="25"/>
        <v>323022130001</v>
      </c>
      <c r="I497" s="2" t="str">
        <f t="shared" si="26"/>
        <v>2</v>
      </c>
      <c r="J497" s="2" t="s">
        <v>378</v>
      </c>
      <c r="K497" s="21">
        <v>4000</v>
      </c>
      <c r="L497" t="e">
        <f>INDEX('A I D FUTURES'!$B:$B,MATCH(H497,'A I D FUTURES'!$A:$A,0))</f>
        <v>#N/A</v>
      </c>
    </row>
    <row r="498" spans="1:13" x14ac:dyDescent="0.25">
      <c r="A498" s="42" t="s">
        <v>214</v>
      </c>
      <c r="B498" s="40" t="s">
        <v>214</v>
      </c>
      <c r="C498" s="40" t="s">
        <v>2755</v>
      </c>
      <c r="D498" s="40" t="s">
        <v>2754</v>
      </c>
      <c r="E498" s="68">
        <v>32302</v>
      </c>
      <c r="F498" s="2" t="s">
        <v>304</v>
      </c>
      <c r="G498" s="40">
        <v>2210001</v>
      </c>
      <c r="H498" s="2" t="str">
        <f t="shared" si="25"/>
        <v>323022210001</v>
      </c>
      <c r="I498" s="2" t="str">
        <f t="shared" si="26"/>
        <v>2</v>
      </c>
      <c r="J498" s="2" t="s">
        <v>397</v>
      </c>
      <c r="K498" s="21">
        <v>10000</v>
      </c>
      <c r="L498">
        <f>INDEX('A I D FUTURES'!$B:$B,MATCH(H498,'A I D FUTURES'!$A:$A,0))</f>
        <v>6000</v>
      </c>
    </row>
    <row r="499" spans="1:13" x14ac:dyDescent="0.25">
      <c r="A499" s="42" t="s">
        <v>214</v>
      </c>
      <c r="B499" s="40" t="s">
        <v>214</v>
      </c>
      <c r="C499" s="40" t="s">
        <v>2755</v>
      </c>
      <c r="D499" s="40" t="s">
        <v>2754</v>
      </c>
      <c r="E499" s="68">
        <v>32302</v>
      </c>
      <c r="F499" s="2" t="s">
        <v>304</v>
      </c>
      <c r="G499" s="40">
        <v>2210101</v>
      </c>
      <c r="H499" s="2" t="str">
        <f t="shared" si="25"/>
        <v>323022210101</v>
      </c>
      <c r="I499" s="2" t="str">
        <f t="shared" si="26"/>
        <v>2</v>
      </c>
      <c r="J499" s="2" t="s">
        <v>403</v>
      </c>
      <c r="K499" s="21">
        <v>1500</v>
      </c>
      <c r="L499" t="e">
        <f>INDEX('A I D FUTURES'!$B:$B,MATCH(H499,'A I D FUTURES'!$A:$A,0))</f>
        <v>#N/A</v>
      </c>
    </row>
    <row r="500" spans="1:13" x14ac:dyDescent="0.25">
      <c r="A500" s="42" t="s">
        <v>214</v>
      </c>
      <c r="B500" s="40" t="s">
        <v>214</v>
      </c>
      <c r="C500" s="40" t="s">
        <v>2755</v>
      </c>
      <c r="D500" s="40" t="s">
        <v>2754</v>
      </c>
      <c r="E500" s="68">
        <v>32302</v>
      </c>
      <c r="F500" s="2" t="s">
        <v>304</v>
      </c>
      <c r="G500" s="40">
        <v>2210201</v>
      </c>
      <c r="H500" s="2" t="str">
        <f t="shared" si="25"/>
        <v>323022210201</v>
      </c>
      <c r="I500" s="2" t="str">
        <f t="shared" si="26"/>
        <v>2</v>
      </c>
      <c r="J500" s="2" t="s">
        <v>405</v>
      </c>
      <c r="K500" s="21">
        <v>18000</v>
      </c>
      <c r="L500">
        <f>INDEX('A I D FUTURES'!$B:$B,MATCH(H500,'A I D FUTURES'!$A:$A,0))</f>
        <v>18000</v>
      </c>
    </row>
    <row r="501" spans="1:13" x14ac:dyDescent="0.25">
      <c r="A501" s="42" t="s">
        <v>278</v>
      </c>
      <c r="B501" s="40" t="s">
        <v>278</v>
      </c>
      <c r="C501" s="40" t="s">
        <v>2751</v>
      </c>
      <c r="D501" s="40" t="s">
        <v>2750</v>
      </c>
      <c r="E501" s="68">
        <v>32302</v>
      </c>
      <c r="F501" s="2" t="s">
        <v>304</v>
      </c>
      <c r="G501" s="40">
        <v>2220001</v>
      </c>
      <c r="H501" s="2" t="str">
        <f t="shared" si="25"/>
        <v>323022220001</v>
      </c>
      <c r="I501" s="2" t="str">
        <f t="shared" si="26"/>
        <v>2</v>
      </c>
      <c r="J501" s="2" t="s">
        <v>421</v>
      </c>
      <c r="K501" s="21">
        <v>3000</v>
      </c>
      <c r="L501">
        <f>INDEX('A I D FUTURES'!$B:$B,MATCH(H501,'A I D FUTURES'!$A:$A,0))</f>
        <v>3000</v>
      </c>
    </row>
    <row r="502" spans="1:13" x14ac:dyDescent="0.25">
      <c r="A502" s="42" t="s">
        <v>150</v>
      </c>
      <c r="B502" s="40" t="s">
        <v>150</v>
      </c>
      <c r="C502" s="40" t="s">
        <v>2755</v>
      </c>
      <c r="D502" s="40" t="s">
        <v>2754</v>
      </c>
      <c r="E502" s="68">
        <v>32302</v>
      </c>
      <c r="F502" s="2" t="s">
        <v>304</v>
      </c>
      <c r="G502" s="40">
        <v>2600002</v>
      </c>
      <c r="H502" s="2" t="str">
        <f t="shared" si="25"/>
        <v>323022600002</v>
      </c>
      <c r="I502" s="2" t="str">
        <f t="shared" si="26"/>
        <v>2</v>
      </c>
      <c r="J502" s="2" t="s">
        <v>513</v>
      </c>
      <c r="K502" s="21">
        <v>49741.78</v>
      </c>
      <c r="L502">
        <f>INDEX('A I D FUTURES'!$B:$B,MATCH(H502,'A I D FUTURES'!$A:$A,0))</f>
        <v>49741.78</v>
      </c>
      <c r="M502" s="56">
        <f>+K502-L502</f>
        <v>0</v>
      </c>
    </row>
    <row r="503" spans="1:13" x14ac:dyDescent="0.25">
      <c r="A503" s="42" t="s">
        <v>150</v>
      </c>
      <c r="B503" s="40" t="s">
        <v>70</v>
      </c>
      <c r="C503" s="40" t="s">
        <v>2749</v>
      </c>
      <c r="D503" s="40" t="s">
        <v>2748</v>
      </c>
      <c r="E503" s="68">
        <v>32302</v>
      </c>
      <c r="F503" s="2" t="s">
        <v>304</v>
      </c>
      <c r="G503" s="40">
        <v>6320021</v>
      </c>
      <c r="H503" s="2" t="str">
        <f t="shared" si="25"/>
        <v>323026320021</v>
      </c>
      <c r="I503" s="2" t="str">
        <f t="shared" si="26"/>
        <v>6</v>
      </c>
      <c r="J503" s="2" t="s">
        <v>732</v>
      </c>
      <c r="K503" s="21">
        <v>7000</v>
      </c>
      <c r="L503" t="e">
        <f>INDEX('A I D FUTURES'!$B:$B,MATCH(H503,'A I D FUTURES'!$A:$A,0))</f>
        <v>#N/A</v>
      </c>
    </row>
    <row r="504" spans="1:13" x14ac:dyDescent="0.25">
      <c r="A504" s="62" t="s">
        <v>284</v>
      </c>
      <c r="B504" s="108" t="s">
        <v>284</v>
      </c>
      <c r="C504" s="40" t="s">
        <v>2751</v>
      </c>
      <c r="D504" s="40" t="s">
        <v>2750</v>
      </c>
      <c r="E504" s="65">
        <v>32303</v>
      </c>
      <c r="F504" s="64" t="s">
        <v>305</v>
      </c>
      <c r="G504" s="87">
        <v>1300001</v>
      </c>
      <c r="H504" s="64" t="str">
        <f t="shared" si="25"/>
        <v>323031300001</v>
      </c>
      <c r="I504" s="64" t="str">
        <f t="shared" si="26"/>
        <v>1</v>
      </c>
      <c r="J504" s="64" t="s">
        <v>299</v>
      </c>
      <c r="K504" s="21">
        <v>11422.79</v>
      </c>
      <c r="L504" t="e">
        <f>INDEX('A I D FUTURES'!$B:$B,MATCH(H504,'A I D FUTURES'!$A:$A,0))</f>
        <v>#N/A</v>
      </c>
    </row>
    <row r="505" spans="1:13" x14ac:dyDescent="0.25">
      <c r="A505" s="62" t="s">
        <v>284</v>
      </c>
      <c r="B505" s="108" t="s">
        <v>284</v>
      </c>
      <c r="C505" s="40" t="s">
        <v>2751</v>
      </c>
      <c r="D505" s="40" t="s">
        <v>2750</v>
      </c>
      <c r="E505" s="65">
        <v>32303</v>
      </c>
      <c r="F505" s="64" t="s">
        <v>305</v>
      </c>
      <c r="G505" s="87">
        <v>1300002</v>
      </c>
      <c r="H505" s="64" t="str">
        <f t="shared" si="25"/>
        <v>323031300002</v>
      </c>
      <c r="I505" s="64" t="str">
        <f t="shared" si="26"/>
        <v>1</v>
      </c>
      <c r="J505" s="64" t="s">
        <v>324</v>
      </c>
      <c r="K505" s="21">
        <v>4599.3</v>
      </c>
      <c r="L505" t="e">
        <f>INDEX('A I D FUTURES'!$B:$B,MATCH(H505,'A I D FUTURES'!$A:$A,0))</f>
        <v>#N/A</v>
      </c>
    </row>
    <row r="506" spans="1:13" x14ac:dyDescent="0.25">
      <c r="A506" s="62" t="s">
        <v>284</v>
      </c>
      <c r="B506" s="108" t="s">
        <v>284</v>
      </c>
      <c r="C506" s="40" t="s">
        <v>2751</v>
      </c>
      <c r="D506" s="40" t="s">
        <v>2750</v>
      </c>
      <c r="E506" s="65">
        <v>32303</v>
      </c>
      <c r="F506" s="64" t="s">
        <v>305</v>
      </c>
      <c r="G506" s="87">
        <v>1300201</v>
      </c>
      <c r="H506" s="64" t="str">
        <f t="shared" si="25"/>
        <v>323031300201</v>
      </c>
      <c r="I506" s="64" t="str">
        <f t="shared" si="26"/>
        <v>1</v>
      </c>
      <c r="J506" s="64" t="s">
        <v>327</v>
      </c>
      <c r="K506" s="21">
        <v>6026.02</v>
      </c>
      <c r="L506" t="e">
        <f>INDEX('A I D FUTURES'!$B:$B,MATCH(H506,'A I D FUTURES'!$A:$A,0))</f>
        <v>#N/A</v>
      </c>
    </row>
    <row r="507" spans="1:13" x14ac:dyDescent="0.25">
      <c r="A507" s="62" t="s">
        <v>284</v>
      </c>
      <c r="B507" s="108" t="s">
        <v>284</v>
      </c>
      <c r="C507" s="40" t="s">
        <v>2751</v>
      </c>
      <c r="D507" s="40" t="s">
        <v>2750</v>
      </c>
      <c r="E507" s="65">
        <v>32303</v>
      </c>
      <c r="F507" s="64" t="s">
        <v>305</v>
      </c>
      <c r="G507" s="87">
        <v>1300202</v>
      </c>
      <c r="H507" s="64" t="str">
        <f t="shared" si="25"/>
        <v>323031300202</v>
      </c>
      <c r="I507" s="64" t="str">
        <f t="shared" si="26"/>
        <v>1</v>
      </c>
      <c r="J507" s="64" t="s">
        <v>328</v>
      </c>
      <c r="K507" s="21">
        <v>4483.08</v>
      </c>
      <c r="L507" t="e">
        <f>INDEX('A I D FUTURES'!$B:$B,MATCH(H507,'A I D FUTURES'!$A:$A,0))</f>
        <v>#N/A</v>
      </c>
      <c r="M507" s="56" t="e">
        <f>+K507-L507</f>
        <v>#N/A</v>
      </c>
    </row>
    <row r="508" spans="1:13" x14ac:dyDescent="0.25">
      <c r="A508" s="62" t="s">
        <v>284</v>
      </c>
      <c r="B508" s="108" t="s">
        <v>284</v>
      </c>
      <c r="C508" s="40" t="s">
        <v>2751</v>
      </c>
      <c r="D508" s="40" t="s">
        <v>2750</v>
      </c>
      <c r="E508" s="65">
        <v>32303</v>
      </c>
      <c r="F508" s="64" t="s">
        <v>305</v>
      </c>
      <c r="G508" s="87">
        <v>1600001</v>
      </c>
      <c r="H508" s="64" t="str">
        <f t="shared" si="25"/>
        <v>323031600001</v>
      </c>
      <c r="I508" s="64" t="str">
        <f t="shared" si="26"/>
        <v>1</v>
      </c>
      <c r="J508" s="64" t="s">
        <v>349</v>
      </c>
      <c r="K508" s="21">
        <v>8371.92</v>
      </c>
      <c r="L508" t="e">
        <f>INDEX('A I D FUTURES'!$B:$B,MATCH(H508,'A I D FUTURES'!$A:$A,0))</f>
        <v>#N/A</v>
      </c>
    </row>
    <row r="509" spans="1:13" x14ac:dyDescent="0.25">
      <c r="A509" s="42" t="s">
        <v>150</v>
      </c>
      <c r="B509" s="40" t="s">
        <v>150</v>
      </c>
      <c r="C509" s="40" t="s">
        <v>2755</v>
      </c>
      <c r="D509" s="40" t="s">
        <v>2754</v>
      </c>
      <c r="E509" s="68">
        <v>32303</v>
      </c>
      <c r="F509" s="2" t="s">
        <v>305</v>
      </c>
      <c r="G509" s="40">
        <v>2120000</v>
      </c>
      <c r="H509" s="2" t="str">
        <f t="shared" si="25"/>
        <v>323032120000</v>
      </c>
      <c r="I509" s="2" t="str">
        <f t="shared" si="26"/>
        <v>2</v>
      </c>
      <c r="J509" s="2" t="s">
        <v>368</v>
      </c>
      <c r="K509" s="21">
        <v>3000</v>
      </c>
      <c r="L509" t="e">
        <f>INDEX('A I D FUTURES'!$B:$B,MATCH(H509,'A I D FUTURES'!$A:$A,0))</f>
        <v>#N/A</v>
      </c>
      <c r="M509" s="56" t="e">
        <f t="shared" ref="M509:M510" si="31">+K509-L509</f>
        <v>#N/A</v>
      </c>
    </row>
    <row r="510" spans="1:13" x14ac:dyDescent="0.25">
      <c r="A510" s="42" t="s">
        <v>150</v>
      </c>
      <c r="B510" s="40" t="s">
        <v>150</v>
      </c>
      <c r="C510" s="40" t="s">
        <v>2755</v>
      </c>
      <c r="D510" s="40" t="s">
        <v>2754</v>
      </c>
      <c r="E510" s="68">
        <v>32303</v>
      </c>
      <c r="F510" s="2" t="s">
        <v>305</v>
      </c>
      <c r="G510" s="40">
        <v>2130001</v>
      </c>
      <c r="H510" s="2" t="str">
        <f t="shared" ref="H510:H571" si="32">_xlfn.CONCAT(E510,G510)</f>
        <v>323032130001</v>
      </c>
      <c r="I510" s="2" t="str">
        <f t="shared" ref="I510:I571" si="33">MID(G510,1,1)</f>
        <v>2</v>
      </c>
      <c r="J510" s="2" t="s">
        <v>378</v>
      </c>
      <c r="K510" s="21">
        <v>1500</v>
      </c>
      <c r="L510" t="e">
        <f>INDEX('A I D FUTURES'!$B:$B,MATCH(H510,'A I D FUTURES'!$A:$A,0))</f>
        <v>#N/A</v>
      </c>
      <c r="M510" s="56" t="e">
        <f t="shared" si="31"/>
        <v>#N/A</v>
      </c>
    </row>
    <row r="511" spans="1:13" x14ac:dyDescent="0.25">
      <c r="A511" s="42" t="s">
        <v>214</v>
      </c>
      <c r="B511" s="40" t="s">
        <v>214</v>
      </c>
      <c r="C511" s="40" t="s">
        <v>2755</v>
      </c>
      <c r="D511" s="40" t="s">
        <v>2754</v>
      </c>
      <c r="E511" s="68">
        <v>32303</v>
      </c>
      <c r="F511" s="2" t="s">
        <v>305</v>
      </c>
      <c r="G511" s="40">
        <v>2210001</v>
      </c>
      <c r="H511" s="2" t="str">
        <f t="shared" si="32"/>
        <v>323032210001</v>
      </c>
      <c r="I511" s="2" t="str">
        <f t="shared" si="33"/>
        <v>2</v>
      </c>
      <c r="J511" s="2" t="s">
        <v>397</v>
      </c>
      <c r="K511" s="21">
        <v>10000</v>
      </c>
      <c r="L511">
        <f>INDEX('A I D FUTURES'!$B:$B,MATCH(H511,'A I D FUTURES'!$A:$A,0))</f>
        <v>6000</v>
      </c>
    </row>
    <row r="512" spans="1:13" x14ac:dyDescent="0.25">
      <c r="A512" s="42" t="s">
        <v>214</v>
      </c>
      <c r="B512" s="40" t="s">
        <v>214</v>
      </c>
      <c r="C512" s="40" t="s">
        <v>2755</v>
      </c>
      <c r="D512" s="40" t="s">
        <v>2754</v>
      </c>
      <c r="E512" s="68">
        <v>32303</v>
      </c>
      <c r="F512" s="2" t="s">
        <v>305</v>
      </c>
      <c r="G512" s="40">
        <v>2210101</v>
      </c>
      <c r="H512" s="2" t="str">
        <f t="shared" si="32"/>
        <v>323032210101</v>
      </c>
      <c r="I512" s="2" t="str">
        <f t="shared" si="33"/>
        <v>2</v>
      </c>
      <c r="J512" s="2" t="s">
        <v>403</v>
      </c>
      <c r="K512" s="21">
        <v>1300</v>
      </c>
      <c r="L512" t="e">
        <f>INDEX('A I D FUTURES'!$B:$B,MATCH(H512,'A I D FUTURES'!$A:$A,0))</f>
        <v>#N/A</v>
      </c>
      <c r="M512" s="56" t="e">
        <f>+K512-L512</f>
        <v>#N/A</v>
      </c>
    </row>
    <row r="513" spans="1:13" x14ac:dyDescent="0.25">
      <c r="A513" s="42" t="s">
        <v>214</v>
      </c>
      <c r="B513" s="40" t="s">
        <v>214</v>
      </c>
      <c r="C513" s="40" t="s">
        <v>2755</v>
      </c>
      <c r="D513" s="40" t="s">
        <v>2754</v>
      </c>
      <c r="E513" s="68">
        <v>32303</v>
      </c>
      <c r="F513" s="2" t="s">
        <v>305</v>
      </c>
      <c r="G513" s="40">
        <v>2210201</v>
      </c>
      <c r="H513" s="2" t="str">
        <f t="shared" si="32"/>
        <v>323032210201</v>
      </c>
      <c r="I513" s="2" t="str">
        <f t="shared" si="33"/>
        <v>2</v>
      </c>
      <c r="J513" s="2" t="s">
        <v>405</v>
      </c>
      <c r="K513" s="21">
        <v>12000</v>
      </c>
      <c r="L513">
        <f>INDEX('A I D FUTURES'!$B:$B,MATCH(H513,'A I D FUTURES'!$A:$A,0))</f>
        <v>12000</v>
      </c>
    </row>
    <row r="514" spans="1:13" x14ac:dyDescent="0.25">
      <c r="A514" s="42" t="s">
        <v>278</v>
      </c>
      <c r="B514" s="40" t="s">
        <v>278</v>
      </c>
      <c r="C514" s="40" t="s">
        <v>2751</v>
      </c>
      <c r="D514" s="40" t="s">
        <v>2750</v>
      </c>
      <c r="E514" s="68">
        <v>32303</v>
      </c>
      <c r="F514" s="2" t="s">
        <v>305</v>
      </c>
      <c r="G514" s="40">
        <v>2220001</v>
      </c>
      <c r="H514" s="2" t="str">
        <f t="shared" si="32"/>
        <v>323032220001</v>
      </c>
      <c r="I514" s="2" t="str">
        <f t="shared" si="33"/>
        <v>2</v>
      </c>
      <c r="J514" s="2" t="s">
        <v>421</v>
      </c>
      <c r="K514" s="21">
        <v>1000</v>
      </c>
      <c r="L514">
        <f>INDEX('A I D FUTURES'!$B:$B,MATCH(H514,'A I D FUTURES'!$A:$A,0))</f>
        <v>1000</v>
      </c>
    </row>
    <row r="515" spans="1:13" x14ac:dyDescent="0.25">
      <c r="A515" s="42" t="s">
        <v>150</v>
      </c>
      <c r="B515" s="40" t="s">
        <v>150</v>
      </c>
      <c r="C515" s="40" t="s">
        <v>2755</v>
      </c>
      <c r="D515" s="40" t="s">
        <v>2754</v>
      </c>
      <c r="E515" s="68">
        <v>32303</v>
      </c>
      <c r="F515" s="2" t="s">
        <v>305</v>
      </c>
      <c r="G515" s="40">
        <v>2600002</v>
      </c>
      <c r="H515" s="2" t="str">
        <f t="shared" si="32"/>
        <v>323032600002</v>
      </c>
      <c r="I515" s="2" t="str">
        <f t="shared" si="33"/>
        <v>2</v>
      </c>
      <c r="J515" s="2" t="s">
        <v>513</v>
      </c>
      <c r="K515" s="21">
        <v>58437.56</v>
      </c>
      <c r="L515">
        <f>INDEX('A I D FUTURES'!$B:$B,MATCH(H515,'A I D FUTURES'!$A:$A,0))</f>
        <v>58437.56</v>
      </c>
      <c r="M515" s="56">
        <f>+K515-L515</f>
        <v>0</v>
      </c>
    </row>
    <row r="516" spans="1:13" x14ac:dyDescent="0.25">
      <c r="A516" s="62" t="s">
        <v>284</v>
      </c>
      <c r="B516" s="108" t="s">
        <v>284</v>
      </c>
      <c r="C516" s="40" t="s">
        <v>2751</v>
      </c>
      <c r="D516" s="40" t="s">
        <v>2750</v>
      </c>
      <c r="E516" s="65">
        <v>32304</v>
      </c>
      <c r="F516" s="64" t="s">
        <v>306</v>
      </c>
      <c r="G516" s="87">
        <v>1300001</v>
      </c>
      <c r="H516" s="64" t="str">
        <f t="shared" si="32"/>
        <v>323041300001</v>
      </c>
      <c r="I516" s="64" t="str">
        <f t="shared" si="33"/>
        <v>1</v>
      </c>
      <c r="J516" s="64" t="s">
        <v>299</v>
      </c>
      <c r="K516" s="21">
        <v>86580.45</v>
      </c>
      <c r="L516" t="e">
        <f>INDEX('A I D FUTURES'!$B:$B,MATCH(H516,'A I D FUTURES'!$A:$A,0))</f>
        <v>#N/A</v>
      </c>
    </row>
    <row r="517" spans="1:13" x14ac:dyDescent="0.25">
      <c r="A517" s="62" t="s">
        <v>284</v>
      </c>
      <c r="B517" s="108" t="s">
        <v>284</v>
      </c>
      <c r="C517" s="40" t="s">
        <v>2751</v>
      </c>
      <c r="D517" s="40" t="s">
        <v>2750</v>
      </c>
      <c r="E517" s="65">
        <v>32304</v>
      </c>
      <c r="F517" s="64" t="s">
        <v>306</v>
      </c>
      <c r="G517" s="87">
        <v>1300002</v>
      </c>
      <c r="H517" s="64" t="str">
        <f t="shared" si="32"/>
        <v>323041300002</v>
      </c>
      <c r="I517" s="64" t="str">
        <f t="shared" si="33"/>
        <v>1</v>
      </c>
      <c r="J517" s="64" t="s">
        <v>324</v>
      </c>
      <c r="K517" s="21">
        <v>26461.46</v>
      </c>
      <c r="L517" t="e">
        <f>INDEX('A I D FUTURES'!$B:$B,MATCH(H517,'A I D FUTURES'!$A:$A,0))</f>
        <v>#N/A</v>
      </c>
      <c r="M517" s="56" t="e">
        <f>+K517-L517</f>
        <v>#N/A</v>
      </c>
    </row>
    <row r="518" spans="1:13" x14ac:dyDescent="0.25">
      <c r="A518" s="62" t="s">
        <v>284</v>
      </c>
      <c r="B518" s="108" t="s">
        <v>284</v>
      </c>
      <c r="C518" s="40" t="s">
        <v>2751</v>
      </c>
      <c r="D518" s="40" t="s">
        <v>2750</v>
      </c>
      <c r="E518" s="65">
        <v>32304</v>
      </c>
      <c r="F518" s="64" t="s">
        <v>306</v>
      </c>
      <c r="G518" s="87">
        <v>1300201</v>
      </c>
      <c r="H518" s="64" t="str">
        <f t="shared" si="32"/>
        <v>323041300201</v>
      </c>
      <c r="I518" s="64" t="str">
        <f t="shared" si="33"/>
        <v>1</v>
      </c>
      <c r="J518" s="64" t="s">
        <v>327</v>
      </c>
      <c r="K518" s="21">
        <v>47579.839999999997</v>
      </c>
      <c r="L518" t="e">
        <f>INDEX('A I D FUTURES'!$B:$B,MATCH(H518,'A I D FUTURES'!$A:$A,0))</f>
        <v>#N/A</v>
      </c>
    </row>
    <row r="519" spans="1:13" x14ac:dyDescent="0.25">
      <c r="A519" s="62" t="s">
        <v>284</v>
      </c>
      <c r="B519" s="108" t="s">
        <v>284</v>
      </c>
      <c r="C519" s="40" t="s">
        <v>2751</v>
      </c>
      <c r="D519" s="40" t="s">
        <v>2750</v>
      </c>
      <c r="E519" s="65">
        <v>32304</v>
      </c>
      <c r="F519" s="64" t="s">
        <v>306</v>
      </c>
      <c r="G519" s="87">
        <v>1300202</v>
      </c>
      <c r="H519" s="64" t="str">
        <f t="shared" si="32"/>
        <v>323041300202</v>
      </c>
      <c r="I519" s="64" t="str">
        <f t="shared" si="33"/>
        <v>1</v>
      </c>
      <c r="J519" s="64" t="s">
        <v>328</v>
      </c>
      <c r="K519" s="21">
        <v>40147.379999999997</v>
      </c>
      <c r="L519" t="e">
        <f>INDEX('A I D FUTURES'!$B:$B,MATCH(H519,'A I D FUTURES'!$A:$A,0))</f>
        <v>#N/A</v>
      </c>
      <c r="M519" s="56" t="e">
        <f>+K519-L519</f>
        <v>#N/A</v>
      </c>
    </row>
    <row r="520" spans="1:13" x14ac:dyDescent="0.25">
      <c r="A520" s="62" t="s">
        <v>284</v>
      </c>
      <c r="B520" s="108" t="s">
        <v>284</v>
      </c>
      <c r="C520" s="40" t="s">
        <v>2751</v>
      </c>
      <c r="D520" s="40" t="s">
        <v>2750</v>
      </c>
      <c r="E520" s="65">
        <v>32304</v>
      </c>
      <c r="F520" s="64" t="s">
        <v>306</v>
      </c>
      <c r="G520" s="87">
        <v>1310001</v>
      </c>
      <c r="H520" s="64" t="str">
        <f t="shared" si="32"/>
        <v>323041310001</v>
      </c>
      <c r="I520" s="64" t="str">
        <f t="shared" si="33"/>
        <v>1</v>
      </c>
      <c r="J520" s="64" t="s">
        <v>329</v>
      </c>
      <c r="K520" s="21">
        <v>14279.51</v>
      </c>
      <c r="L520" t="e">
        <f>INDEX('A I D FUTURES'!$B:$B,MATCH(H520,'A I D FUTURES'!$A:$A,0))</f>
        <v>#N/A</v>
      </c>
    </row>
    <row r="521" spans="1:13" x14ac:dyDescent="0.25">
      <c r="A521" s="62" t="s">
        <v>284</v>
      </c>
      <c r="B521" s="108" t="s">
        <v>284</v>
      </c>
      <c r="C521" s="40" t="s">
        <v>2751</v>
      </c>
      <c r="D521" s="40" t="s">
        <v>2750</v>
      </c>
      <c r="E521" s="65">
        <v>32304</v>
      </c>
      <c r="F521" s="64" t="s">
        <v>306</v>
      </c>
      <c r="G521" s="87">
        <v>1310003</v>
      </c>
      <c r="H521" s="64" t="str">
        <f t="shared" si="32"/>
        <v>323041310003</v>
      </c>
      <c r="I521" s="64" t="str">
        <f t="shared" si="33"/>
        <v>1</v>
      </c>
      <c r="J521" s="64" t="s">
        <v>341</v>
      </c>
      <c r="K521" s="21">
        <v>7987.01</v>
      </c>
      <c r="L521" t="e">
        <f>INDEX('A I D FUTURES'!$B:$B,MATCH(H521,'A I D FUTURES'!$A:$A,0))</f>
        <v>#N/A</v>
      </c>
    </row>
    <row r="522" spans="1:13" x14ac:dyDescent="0.25">
      <c r="A522" s="62" t="s">
        <v>284</v>
      </c>
      <c r="B522" s="108" t="s">
        <v>284</v>
      </c>
      <c r="C522" s="40" t="s">
        <v>2751</v>
      </c>
      <c r="D522" s="40" t="s">
        <v>2750</v>
      </c>
      <c r="E522" s="65">
        <v>32304</v>
      </c>
      <c r="F522" s="64" t="s">
        <v>306</v>
      </c>
      <c r="G522" s="87">
        <v>1310004</v>
      </c>
      <c r="H522" s="64" t="str">
        <f t="shared" si="32"/>
        <v>323041310004</v>
      </c>
      <c r="I522" s="64" t="str">
        <f t="shared" si="33"/>
        <v>1</v>
      </c>
      <c r="J522" s="64" t="s">
        <v>342</v>
      </c>
      <c r="K522" s="21">
        <v>6604.5</v>
      </c>
      <c r="L522" t="e">
        <f>INDEX('A I D FUTURES'!$B:$B,MATCH(H522,'A I D FUTURES'!$A:$A,0))</f>
        <v>#N/A</v>
      </c>
    </row>
    <row r="523" spans="1:13" x14ac:dyDescent="0.25">
      <c r="A523" s="62" t="s">
        <v>284</v>
      </c>
      <c r="B523" s="108" t="s">
        <v>284</v>
      </c>
      <c r="C523" s="40" t="s">
        <v>2751</v>
      </c>
      <c r="D523" s="40" t="s">
        <v>2750</v>
      </c>
      <c r="E523" s="65">
        <v>32304</v>
      </c>
      <c r="F523" s="64" t="s">
        <v>306</v>
      </c>
      <c r="G523" s="87">
        <v>1600001</v>
      </c>
      <c r="H523" s="64" t="str">
        <f t="shared" si="32"/>
        <v>323041600001</v>
      </c>
      <c r="I523" s="64" t="str">
        <f t="shared" si="33"/>
        <v>1</v>
      </c>
      <c r="J523" s="64" t="s">
        <v>349</v>
      </c>
      <c r="K523" s="21">
        <v>72462.100000000006</v>
      </c>
      <c r="L523" t="e">
        <f>INDEX('A I D FUTURES'!$B:$B,MATCH(H523,'A I D FUTURES'!$A:$A,0))</f>
        <v>#N/A</v>
      </c>
    </row>
    <row r="524" spans="1:13" x14ac:dyDescent="0.25">
      <c r="A524" s="62" t="s">
        <v>284</v>
      </c>
      <c r="B524" s="108" t="s">
        <v>284</v>
      </c>
      <c r="C524" s="40" t="s">
        <v>2751</v>
      </c>
      <c r="D524" s="40" t="s">
        <v>2750</v>
      </c>
      <c r="E524" s="65">
        <v>32304</v>
      </c>
      <c r="F524" s="64" t="s">
        <v>306</v>
      </c>
      <c r="G524" s="87">
        <v>1620001</v>
      </c>
      <c r="H524" s="64" t="str">
        <f t="shared" si="32"/>
        <v>323041620001</v>
      </c>
      <c r="I524" s="64" t="str">
        <f t="shared" si="33"/>
        <v>1</v>
      </c>
      <c r="J524" s="64" t="s">
        <v>350</v>
      </c>
      <c r="K524" s="21">
        <v>500</v>
      </c>
      <c r="L524" t="e">
        <f>INDEX('A I D FUTURES'!$B:$B,MATCH(H524,'A I D FUTURES'!$A:$A,0))</f>
        <v>#N/A</v>
      </c>
    </row>
    <row r="525" spans="1:13" x14ac:dyDescent="0.25">
      <c r="A525" s="42" t="s">
        <v>278</v>
      </c>
      <c r="B525" s="40" t="s">
        <v>278</v>
      </c>
      <c r="C525" s="40" t="s">
        <v>2751</v>
      </c>
      <c r="D525" s="40" t="s">
        <v>2750</v>
      </c>
      <c r="E525" s="68">
        <v>32304</v>
      </c>
      <c r="F525" s="2" t="s">
        <v>306</v>
      </c>
      <c r="G525" s="40">
        <v>2060001</v>
      </c>
      <c r="H525" s="2" t="str">
        <f t="shared" si="32"/>
        <v>323042060001</v>
      </c>
      <c r="I525" s="2" t="str">
        <f t="shared" si="33"/>
        <v>2</v>
      </c>
      <c r="J525" s="2" t="s">
        <v>279</v>
      </c>
      <c r="K525" s="21">
        <v>363</v>
      </c>
      <c r="L525">
        <f>INDEX('A I D FUTURES'!$B:$B,MATCH(H525,'A I D FUTURES'!$A:$A,0))</f>
        <v>363</v>
      </c>
    </row>
    <row r="526" spans="1:13" x14ac:dyDescent="0.25">
      <c r="A526" s="42" t="s">
        <v>150</v>
      </c>
      <c r="B526" s="40" t="s">
        <v>150</v>
      </c>
      <c r="C526" s="40" t="s">
        <v>2755</v>
      </c>
      <c r="D526" s="40" t="s">
        <v>2754</v>
      </c>
      <c r="E526" s="68">
        <v>32304</v>
      </c>
      <c r="F526" s="2" t="s">
        <v>306</v>
      </c>
      <c r="G526" s="40">
        <v>2120000</v>
      </c>
      <c r="H526" s="2" t="str">
        <f t="shared" si="32"/>
        <v>323042120000</v>
      </c>
      <c r="I526" s="2" t="str">
        <f t="shared" si="33"/>
        <v>2</v>
      </c>
      <c r="J526" s="2" t="s">
        <v>368</v>
      </c>
      <c r="K526" s="21">
        <v>3100</v>
      </c>
      <c r="L526" t="e">
        <f>INDEX('A I D FUTURES'!$B:$B,MATCH(H526,'A I D FUTURES'!$A:$A,0))</f>
        <v>#N/A</v>
      </c>
    </row>
    <row r="527" spans="1:13" x14ac:dyDescent="0.25">
      <c r="A527" s="42" t="s">
        <v>130</v>
      </c>
      <c r="B527" s="40" t="s">
        <v>150</v>
      </c>
      <c r="C527" s="40" t="s">
        <v>2755</v>
      </c>
      <c r="D527" s="40" t="s">
        <v>2754</v>
      </c>
      <c r="E527" s="68">
        <v>32304</v>
      </c>
      <c r="F527" s="2" t="s">
        <v>306</v>
      </c>
      <c r="G527" s="40">
        <v>2130001</v>
      </c>
      <c r="H527" s="2" t="str">
        <f t="shared" si="32"/>
        <v>323042130001</v>
      </c>
      <c r="I527" s="2" t="str">
        <f t="shared" si="33"/>
        <v>2</v>
      </c>
      <c r="J527" s="2" t="s">
        <v>378</v>
      </c>
      <c r="K527" s="21">
        <v>1500</v>
      </c>
      <c r="L527" t="e">
        <f>INDEX('A I D FUTURES'!$B:$B,MATCH(H527,'A I D FUTURES'!$A:$A,0))</f>
        <v>#N/A</v>
      </c>
    </row>
    <row r="528" spans="1:13" x14ac:dyDescent="0.25">
      <c r="A528" s="42" t="s">
        <v>278</v>
      </c>
      <c r="B528" s="40" t="s">
        <v>278</v>
      </c>
      <c r="C528" s="40" t="s">
        <v>2751</v>
      </c>
      <c r="D528" s="40" t="s">
        <v>2750</v>
      </c>
      <c r="E528" s="68">
        <v>32304</v>
      </c>
      <c r="F528" s="2" t="s">
        <v>306</v>
      </c>
      <c r="G528" s="40">
        <v>2160001</v>
      </c>
      <c r="H528" s="2" t="str">
        <f t="shared" si="32"/>
        <v>323042160001</v>
      </c>
      <c r="I528" s="2" t="str">
        <f t="shared" si="33"/>
        <v>2</v>
      </c>
      <c r="J528" s="2" t="s">
        <v>383</v>
      </c>
      <c r="K528" s="21">
        <v>100</v>
      </c>
      <c r="L528" t="e">
        <f>INDEX('A I D FUTURES'!$B:$B,MATCH(H528,'A I D FUTURES'!$A:$A,0))</f>
        <v>#N/A</v>
      </c>
    </row>
    <row r="529" spans="1:13" x14ac:dyDescent="0.25">
      <c r="A529" s="42" t="s">
        <v>278</v>
      </c>
      <c r="B529" s="40" t="s">
        <v>278</v>
      </c>
      <c r="C529" s="40" t="s">
        <v>2751</v>
      </c>
      <c r="D529" s="40" t="s">
        <v>2750</v>
      </c>
      <c r="E529" s="68">
        <v>32304</v>
      </c>
      <c r="F529" s="2" t="s">
        <v>306</v>
      </c>
      <c r="G529" s="40">
        <v>2160002</v>
      </c>
      <c r="H529" s="2" t="str">
        <f t="shared" si="32"/>
        <v>323042160002</v>
      </c>
      <c r="I529" s="2" t="str">
        <f t="shared" si="33"/>
        <v>2</v>
      </c>
      <c r="J529" s="2" t="s">
        <v>384</v>
      </c>
      <c r="K529" s="21">
        <v>100</v>
      </c>
      <c r="L529" t="e">
        <f>INDEX('A I D FUTURES'!$B:$B,MATCH(H529,'A I D FUTURES'!$A:$A,0))</f>
        <v>#N/A</v>
      </c>
    </row>
    <row r="530" spans="1:13" x14ac:dyDescent="0.25">
      <c r="A530" s="42" t="s">
        <v>130</v>
      </c>
      <c r="B530" s="40" t="s">
        <v>130</v>
      </c>
      <c r="C530" s="40" t="s">
        <v>2760</v>
      </c>
      <c r="D530" s="40" t="s">
        <v>2759</v>
      </c>
      <c r="E530" s="68">
        <v>32304</v>
      </c>
      <c r="F530" s="2" t="s">
        <v>306</v>
      </c>
      <c r="G530" s="40">
        <v>2200001</v>
      </c>
      <c r="H530" s="2" t="str">
        <f t="shared" si="32"/>
        <v>323042200001</v>
      </c>
      <c r="I530" s="2" t="str">
        <f t="shared" si="33"/>
        <v>2</v>
      </c>
      <c r="J530" s="2" t="s">
        <v>388</v>
      </c>
      <c r="K530" s="21">
        <v>500</v>
      </c>
      <c r="L530">
        <f>INDEX('A I D FUTURES'!$B:$B,MATCH(H530,'A I D FUTURES'!$A:$A,0))</f>
        <v>187.95</v>
      </c>
      <c r="M530" s="56">
        <f>+K530-L530</f>
        <v>312.05</v>
      </c>
    </row>
    <row r="531" spans="1:13" x14ac:dyDescent="0.25">
      <c r="A531" s="42" t="s">
        <v>130</v>
      </c>
      <c r="B531" s="40" t="s">
        <v>130</v>
      </c>
      <c r="C531" s="40" t="s">
        <v>2760</v>
      </c>
      <c r="D531" s="40" t="s">
        <v>2759</v>
      </c>
      <c r="E531" s="68">
        <v>32304</v>
      </c>
      <c r="F531" s="2" t="s">
        <v>306</v>
      </c>
      <c r="G531" s="40">
        <v>2200002</v>
      </c>
      <c r="H531" s="2" t="str">
        <f t="shared" si="32"/>
        <v>323042200002</v>
      </c>
      <c r="I531" s="2" t="str">
        <f t="shared" si="33"/>
        <v>2</v>
      </c>
      <c r="J531" s="2" t="s">
        <v>392</v>
      </c>
      <c r="K531" s="21">
        <v>2000</v>
      </c>
      <c r="L531" t="e">
        <f>INDEX('A I D FUTURES'!$B:$B,MATCH(H531,'A I D FUTURES'!$A:$A,0))</f>
        <v>#N/A</v>
      </c>
    </row>
    <row r="532" spans="1:13" x14ac:dyDescent="0.25">
      <c r="A532" s="42" t="s">
        <v>278</v>
      </c>
      <c r="B532" s="40" t="s">
        <v>278</v>
      </c>
      <c r="C532" s="40" t="s">
        <v>2751</v>
      </c>
      <c r="D532" s="40" t="s">
        <v>2750</v>
      </c>
      <c r="E532" s="68">
        <v>32304</v>
      </c>
      <c r="F532" s="2" t="s">
        <v>306</v>
      </c>
      <c r="G532" s="40">
        <v>2200010</v>
      </c>
      <c r="H532" s="2" t="str">
        <f t="shared" si="32"/>
        <v>323042200010</v>
      </c>
      <c r="I532" s="2" t="str">
        <f t="shared" si="33"/>
        <v>2</v>
      </c>
      <c r="J532" s="2" t="s">
        <v>393</v>
      </c>
      <c r="K532" s="21">
        <v>435.09</v>
      </c>
      <c r="L532">
        <f>INDEX('A I D FUTURES'!$B:$B,MATCH(H532,'A I D FUTURES'!$A:$A,0))</f>
        <v>122.21</v>
      </c>
    </row>
    <row r="533" spans="1:13" x14ac:dyDescent="0.25">
      <c r="A533" s="42" t="s">
        <v>214</v>
      </c>
      <c r="B533" s="40" t="s">
        <v>214</v>
      </c>
      <c r="C533" s="40" t="s">
        <v>2755</v>
      </c>
      <c r="D533" s="40" t="s">
        <v>2754</v>
      </c>
      <c r="E533" s="68">
        <v>32304</v>
      </c>
      <c r="F533" s="2" t="s">
        <v>306</v>
      </c>
      <c r="G533" s="40">
        <v>2210001</v>
      </c>
      <c r="H533" s="2" t="str">
        <f t="shared" si="32"/>
        <v>323042210001</v>
      </c>
      <c r="I533" s="2" t="str">
        <f t="shared" si="33"/>
        <v>2</v>
      </c>
      <c r="J533" s="2" t="s">
        <v>397</v>
      </c>
      <c r="K533" s="21">
        <v>3000</v>
      </c>
      <c r="L533">
        <f>INDEX('A I D FUTURES'!$B:$B,MATCH(H533,'A I D FUTURES'!$A:$A,0))</f>
        <v>1500</v>
      </c>
    </row>
    <row r="534" spans="1:13" x14ac:dyDescent="0.25">
      <c r="A534" s="42" t="s">
        <v>214</v>
      </c>
      <c r="B534" s="40" t="s">
        <v>214</v>
      </c>
      <c r="C534" s="40" t="s">
        <v>2755</v>
      </c>
      <c r="D534" s="40" t="s">
        <v>2754</v>
      </c>
      <c r="E534" s="68">
        <v>32304</v>
      </c>
      <c r="F534" s="2" t="s">
        <v>306</v>
      </c>
      <c r="G534" s="40">
        <v>2210101</v>
      </c>
      <c r="H534" s="2" t="str">
        <f t="shared" si="32"/>
        <v>323042210101</v>
      </c>
      <c r="I534" s="2" t="str">
        <f t="shared" si="33"/>
        <v>2</v>
      </c>
      <c r="J534" s="2" t="s">
        <v>403</v>
      </c>
      <c r="K534" s="21">
        <v>500</v>
      </c>
      <c r="L534" t="e">
        <f>INDEX('A I D FUTURES'!$B:$B,MATCH(H534,'A I D FUTURES'!$A:$A,0))</f>
        <v>#N/A</v>
      </c>
    </row>
    <row r="535" spans="1:13" x14ac:dyDescent="0.25">
      <c r="A535" s="42" t="s">
        <v>214</v>
      </c>
      <c r="B535" s="40" t="s">
        <v>214</v>
      </c>
      <c r="C535" s="40" t="s">
        <v>2755</v>
      </c>
      <c r="D535" s="40" t="s">
        <v>2754</v>
      </c>
      <c r="E535" s="68">
        <v>32304</v>
      </c>
      <c r="F535" s="2" t="s">
        <v>306</v>
      </c>
      <c r="G535" s="40">
        <v>2210201</v>
      </c>
      <c r="H535" s="2" t="str">
        <f t="shared" si="32"/>
        <v>323042210201</v>
      </c>
      <c r="I535" s="2" t="str">
        <f t="shared" si="33"/>
        <v>2</v>
      </c>
      <c r="J535" s="2" t="s">
        <v>405</v>
      </c>
      <c r="K535" s="21">
        <v>8000</v>
      </c>
      <c r="L535">
        <f>INDEX('A I D FUTURES'!$B:$B,MATCH(H535,'A I D FUTURES'!$A:$A,0))</f>
        <v>8000</v>
      </c>
      <c r="M535" s="56">
        <f>+K535-L535</f>
        <v>0</v>
      </c>
    </row>
    <row r="536" spans="1:13" x14ac:dyDescent="0.25">
      <c r="A536" s="42" t="s">
        <v>130</v>
      </c>
      <c r="B536" s="40" t="s">
        <v>130</v>
      </c>
      <c r="C536" s="40" t="s">
        <v>2760</v>
      </c>
      <c r="D536" s="40" t="s">
        <v>2759</v>
      </c>
      <c r="E536" s="68">
        <v>32304</v>
      </c>
      <c r="F536" s="2" t="s">
        <v>306</v>
      </c>
      <c r="G536" s="40">
        <v>2210401</v>
      </c>
      <c r="H536" s="2" t="str">
        <f t="shared" si="32"/>
        <v>323042210401</v>
      </c>
      <c r="I536" s="2" t="str">
        <f t="shared" si="33"/>
        <v>2</v>
      </c>
      <c r="J536" s="2" t="s">
        <v>409</v>
      </c>
      <c r="K536" s="21">
        <v>500</v>
      </c>
      <c r="L536" t="e">
        <f>INDEX('A I D FUTURES'!$B:$B,MATCH(H536,'A I D FUTURES'!$A:$A,0))</f>
        <v>#N/A</v>
      </c>
    </row>
    <row r="537" spans="1:13" x14ac:dyDescent="0.25">
      <c r="A537" s="42" t="s">
        <v>130</v>
      </c>
      <c r="B537" s="40" t="s">
        <v>130</v>
      </c>
      <c r="C537" s="40" t="s">
        <v>2760</v>
      </c>
      <c r="D537" s="40" t="s">
        <v>2759</v>
      </c>
      <c r="E537" s="68">
        <v>32304</v>
      </c>
      <c r="F537" s="2" t="s">
        <v>306</v>
      </c>
      <c r="G537" s="40">
        <v>2210501</v>
      </c>
      <c r="H537" s="2" t="str">
        <f t="shared" si="32"/>
        <v>323042210501</v>
      </c>
      <c r="I537" s="2" t="str">
        <f t="shared" si="33"/>
        <v>2</v>
      </c>
      <c r="J537" s="27" t="s">
        <v>410</v>
      </c>
      <c r="K537" s="21">
        <v>300</v>
      </c>
      <c r="L537" t="e">
        <f>INDEX('A I D FUTURES'!$B:$B,MATCH(H537,'A I D FUTURES'!$A:$A,0))</f>
        <v>#N/A</v>
      </c>
      <c r="M537" s="56" t="e">
        <f t="shared" ref="M537:M538" si="34">+K537-L537</f>
        <v>#N/A</v>
      </c>
    </row>
    <row r="538" spans="1:13" x14ac:dyDescent="0.25">
      <c r="A538" s="42" t="s">
        <v>130</v>
      </c>
      <c r="B538" s="40" t="s">
        <v>130</v>
      </c>
      <c r="C538" s="40" t="s">
        <v>2760</v>
      </c>
      <c r="D538" s="40" t="s">
        <v>2759</v>
      </c>
      <c r="E538" s="68">
        <v>32304</v>
      </c>
      <c r="F538" s="2" t="s">
        <v>306</v>
      </c>
      <c r="G538" s="40">
        <v>2210502</v>
      </c>
      <c r="H538" s="2" t="str">
        <f t="shared" si="32"/>
        <v>323042210502</v>
      </c>
      <c r="I538" s="2" t="str">
        <f t="shared" si="33"/>
        <v>2</v>
      </c>
      <c r="J538" s="2" t="s">
        <v>411</v>
      </c>
      <c r="K538" s="21">
        <v>19800</v>
      </c>
      <c r="L538">
        <f>INDEX('A I D FUTURES'!$B:$B,MATCH(H538,'A I D FUTURES'!$A:$A,0))</f>
        <v>19800</v>
      </c>
      <c r="M538" s="56">
        <f t="shared" si="34"/>
        <v>0</v>
      </c>
    </row>
    <row r="539" spans="1:13" x14ac:dyDescent="0.25">
      <c r="A539" s="42" t="s">
        <v>130</v>
      </c>
      <c r="B539" s="40" t="s">
        <v>130</v>
      </c>
      <c r="C539" s="40" t="s">
        <v>2760</v>
      </c>
      <c r="D539" s="40" t="s">
        <v>2759</v>
      </c>
      <c r="E539" s="68">
        <v>32304</v>
      </c>
      <c r="F539" s="2" t="s">
        <v>306</v>
      </c>
      <c r="G539" s="40">
        <v>2211001</v>
      </c>
      <c r="H539" s="2" t="str">
        <f t="shared" si="32"/>
        <v>323042211001</v>
      </c>
      <c r="I539" s="2" t="str">
        <f t="shared" si="33"/>
        <v>2</v>
      </c>
      <c r="J539" s="5" t="s">
        <v>1673</v>
      </c>
      <c r="K539" s="21">
        <v>1500</v>
      </c>
      <c r="L539" t="e">
        <f>INDEX('A I D FUTURES'!$B:$B,MATCH(H539,'A I D FUTURES'!$A:$A,0))</f>
        <v>#N/A</v>
      </c>
    </row>
    <row r="540" spans="1:13" x14ac:dyDescent="0.25">
      <c r="A540" s="42" t="s">
        <v>278</v>
      </c>
      <c r="B540" s="40" t="s">
        <v>278</v>
      </c>
      <c r="C540" s="40" t="s">
        <v>2751</v>
      </c>
      <c r="D540" s="40" t="s">
        <v>2750</v>
      </c>
      <c r="E540" s="68">
        <v>32304</v>
      </c>
      <c r="F540" s="2" t="s">
        <v>306</v>
      </c>
      <c r="G540" s="40">
        <v>2220001</v>
      </c>
      <c r="H540" s="2" t="str">
        <f t="shared" si="32"/>
        <v>323042220001</v>
      </c>
      <c r="I540" s="2" t="str">
        <f t="shared" si="33"/>
        <v>2</v>
      </c>
      <c r="J540" s="2" t="s">
        <v>421</v>
      </c>
      <c r="K540" s="21">
        <v>550</v>
      </c>
      <c r="L540">
        <f>INDEX('A I D FUTURES'!$B:$B,MATCH(H540,'A I D FUTURES'!$A:$A,0))</f>
        <v>550</v>
      </c>
    </row>
    <row r="541" spans="1:13" x14ac:dyDescent="0.25">
      <c r="A541" s="42" t="s">
        <v>130</v>
      </c>
      <c r="B541" s="40" t="s">
        <v>130</v>
      </c>
      <c r="C541" s="40" t="s">
        <v>2760</v>
      </c>
      <c r="D541" s="40" t="s">
        <v>2759</v>
      </c>
      <c r="E541" s="68">
        <v>32304</v>
      </c>
      <c r="F541" s="2" t="s">
        <v>306</v>
      </c>
      <c r="G541" s="40">
        <v>2269900</v>
      </c>
      <c r="H541" s="2" t="str">
        <f t="shared" si="32"/>
        <v>323042269900</v>
      </c>
      <c r="I541" s="2" t="str">
        <f t="shared" si="33"/>
        <v>2</v>
      </c>
      <c r="J541" s="2" t="s">
        <v>469</v>
      </c>
      <c r="K541" s="21">
        <v>550</v>
      </c>
      <c r="L541" t="e">
        <f>INDEX('A I D FUTURES'!$B:$B,MATCH(H541,'A I D FUTURES'!$A:$A,0))</f>
        <v>#N/A</v>
      </c>
    </row>
    <row r="542" spans="1:13" x14ac:dyDescent="0.25">
      <c r="A542" s="42" t="s">
        <v>130</v>
      </c>
      <c r="B542" s="40" t="s">
        <v>130</v>
      </c>
      <c r="C542" s="40" t="s">
        <v>2760</v>
      </c>
      <c r="D542" s="40" t="s">
        <v>2759</v>
      </c>
      <c r="E542" s="68">
        <v>32304</v>
      </c>
      <c r="F542" s="2" t="s">
        <v>306</v>
      </c>
      <c r="G542" s="40">
        <v>2270001</v>
      </c>
      <c r="H542" s="2" t="str">
        <f t="shared" si="32"/>
        <v>323042270001</v>
      </c>
      <c r="I542" s="2" t="str">
        <f t="shared" si="33"/>
        <v>2</v>
      </c>
      <c r="J542" s="2" t="s">
        <v>513</v>
      </c>
      <c r="K542" s="21">
        <v>21000</v>
      </c>
      <c r="L542">
        <f>INDEX('A I D FUTURES'!$B:$B,MATCH(H542,'A I D FUTURES'!$A:$A,0))</f>
        <v>19657.099999999999</v>
      </c>
      <c r="M542" s="56">
        <f>+K542-L542</f>
        <v>1342.9000000000015</v>
      </c>
    </row>
    <row r="543" spans="1:13" x14ac:dyDescent="0.25">
      <c r="A543" s="62" t="s">
        <v>284</v>
      </c>
      <c r="B543" s="108" t="s">
        <v>284</v>
      </c>
      <c r="C543" s="40" t="s">
        <v>2751</v>
      </c>
      <c r="D543" s="40" t="s">
        <v>2750</v>
      </c>
      <c r="E543" s="65">
        <v>32305</v>
      </c>
      <c r="F543" s="64" t="s">
        <v>307</v>
      </c>
      <c r="G543" s="87">
        <v>1300001</v>
      </c>
      <c r="H543" s="64" t="str">
        <f t="shared" si="32"/>
        <v>323051300001</v>
      </c>
      <c r="I543" s="64" t="str">
        <f t="shared" si="33"/>
        <v>1</v>
      </c>
      <c r="J543" s="64" t="s">
        <v>299</v>
      </c>
      <c r="K543" s="21">
        <v>89436.22</v>
      </c>
      <c r="L543" t="e">
        <f>INDEX('A I D FUTURES'!$B:$B,MATCH(H543,'A I D FUTURES'!$A:$A,0))</f>
        <v>#N/A</v>
      </c>
    </row>
    <row r="544" spans="1:13" x14ac:dyDescent="0.25">
      <c r="A544" s="62" t="s">
        <v>284</v>
      </c>
      <c r="B544" s="108" t="s">
        <v>284</v>
      </c>
      <c r="C544" s="40" t="s">
        <v>2751</v>
      </c>
      <c r="D544" s="40" t="s">
        <v>2750</v>
      </c>
      <c r="E544" s="65">
        <v>32305</v>
      </c>
      <c r="F544" s="64" t="s">
        <v>307</v>
      </c>
      <c r="G544" s="87">
        <v>1300002</v>
      </c>
      <c r="H544" s="64" t="str">
        <f t="shared" si="32"/>
        <v>323051300002</v>
      </c>
      <c r="I544" s="64" t="str">
        <f t="shared" si="33"/>
        <v>1</v>
      </c>
      <c r="J544" s="64" t="s">
        <v>324</v>
      </c>
      <c r="K544" s="21">
        <v>20932.18</v>
      </c>
      <c r="L544" t="e">
        <f>INDEX('A I D FUTURES'!$B:$B,MATCH(H544,'A I D FUTURES'!$A:$A,0))</f>
        <v>#N/A</v>
      </c>
      <c r="M544" s="56" t="e">
        <f>+K544-L544</f>
        <v>#N/A</v>
      </c>
    </row>
    <row r="545" spans="1:13" x14ac:dyDescent="0.25">
      <c r="A545" s="62" t="s">
        <v>284</v>
      </c>
      <c r="B545" s="108" t="s">
        <v>284</v>
      </c>
      <c r="C545" s="40" t="s">
        <v>2751</v>
      </c>
      <c r="D545" s="40" t="s">
        <v>2750</v>
      </c>
      <c r="E545" s="65">
        <v>32305</v>
      </c>
      <c r="F545" s="64" t="s">
        <v>307</v>
      </c>
      <c r="G545" s="87">
        <v>1300201</v>
      </c>
      <c r="H545" s="64" t="str">
        <f t="shared" si="32"/>
        <v>323051300201</v>
      </c>
      <c r="I545" s="64" t="str">
        <f t="shared" si="33"/>
        <v>1</v>
      </c>
      <c r="J545" s="64" t="s">
        <v>327</v>
      </c>
      <c r="K545" s="21">
        <v>49177.24</v>
      </c>
      <c r="L545" t="e">
        <f>INDEX('A I D FUTURES'!$B:$B,MATCH(H545,'A I D FUTURES'!$A:$A,0))</f>
        <v>#N/A</v>
      </c>
    </row>
    <row r="546" spans="1:13" x14ac:dyDescent="0.25">
      <c r="A546" s="62" t="s">
        <v>284</v>
      </c>
      <c r="B546" s="108" t="s">
        <v>284</v>
      </c>
      <c r="C546" s="40" t="s">
        <v>2751</v>
      </c>
      <c r="D546" s="40" t="s">
        <v>2750</v>
      </c>
      <c r="E546" s="65">
        <v>32305</v>
      </c>
      <c r="F546" s="64" t="s">
        <v>307</v>
      </c>
      <c r="G546" s="87">
        <v>1300202</v>
      </c>
      <c r="H546" s="64" t="str">
        <f t="shared" si="32"/>
        <v>323051300202</v>
      </c>
      <c r="I546" s="64" t="str">
        <f t="shared" si="33"/>
        <v>1</v>
      </c>
      <c r="J546" s="64" t="s">
        <v>328</v>
      </c>
      <c r="K546" s="21">
        <v>45150.559999999998</v>
      </c>
      <c r="L546" t="e">
        <f>INDEX('A I D FUTURES'!$B:$B,MATCH(H546,'A I D FUTURES'!$A:$A,0))</f>
        <v>#N/A</v>
      </c>
      <c r="M546" s="56" t="e">
        <f>+K546-L546</f>
        <v>#N/A</v>
      </c>
    </row>
    <row r="547" spans="1:13" x14ac:dyDescent="0.25">
      <c r="A547" s="62" t="s">
        <v>284</v>
      </c>
      <c r="B547" s="108" t="s">
        <v>284</v>
      </c>
      <c r="C547" s="40" t="s">
        <v>2751</v>
      </c>
      <c r="D547" s="40" t="s">
        <v>2750</v>
      </c>
      <c r="E547" s="65">
        <v>32305</v>
      </c>
      <c r="F547" s="64" t="s">
        <v>307</v>
      </c>
      <c r="G547" s="87">
        <v>1310001</v>
      </c>
      <c r="H547" s="64" t="str">
        <f t="shared" si="32"/>
        <v>323051310001</v>
      </c>
      <c r="I547" s="64" t="str">
        <f t="shared" si="33"/>
        <v>1</v>
      </c>
      <c r="J547" s="64" t="s">
        <v>329</v>
      </c>
      <c r="K547" s="21">
        <v>27606.78</v>
      </c>
      <c r="L547" t="e">
        <f>INDEX('A I D FUTURES'!$B:$B,MATCH(H547,'A I D FUTURES'!$A:$A,0))</f>
        <v>#N/A</v>
      </c>
    </row>
    <row r="548" spans="1:13" x14ac:dyDescent="0.25">
      <c r="A548" s="62" t="s">
        <v>284</v>
      </c>
      <c r="B548" s="108" t="s">
        <v>284</v>
      </c>
      <c r="C548" s="40" t="s">
        <v>2751</v>
      </c>
      <c r="D548" s="40" t="s">
        <v>2750</v>
      </c>
      <c r="E548" s="65">
        <v>32305</v>
      </c>
      <c r="F548" s="64" t="s">
        <v>307</v>
      </c>
      <c r="G548" s="87">
        <v>1310002</v>
      </c>
      <c r="H548" s="64" t="str">
        <f t="shared" si="32"/>
        <v>323051310002</v>
      </c>
      <c r="I548" s="64" t="str">
        <f t="shared" si="33"/>
        <v>1</v>
      </c>
      <c r="J548" s="64" t="s">
        <v>340</v>
      </c>
      <c r="K548" s="21">
        <v>1254.3399999999999</v>
      </c>
      <c r="L548" t="e">
        <f>INDEX('A I D FUTURES'!$B:$B,MATCH(H548,'A I D FUTURES'!$A:$A,0))</f>
        <v>#N/A</v>
      </c>
    </row>
    <row r="549" spans="1:13" x14ac:dyDescent="0.25">
      <c r="A549" s="62" t="s">
        <v>284</v>
      </c>
      <c r="B549" s="108" t="s">
        <v>284</v>
      </c>
      <c r="C549" s="40" t="s">
        <v>2751</v>
      </c>
      <c r="D549" s="40" t="s">
        <v>2750</v>
      </c>
      <c r="E549" s="65">
        <v>32305</v>
      </c>
      <c r="F549" s="64" t="s">
        <v>307</v>
      </c>
      <c r="G549" s="87">
        <v>1310003</v>
      </c>
      <c r="H549" s="64" t="str">
        <f t="shared" si="32"/>
        <v>323051310003</v>
      </c>
      <c r="I549" s="64" t="str">
        <f t="shared" si="33"/>
        <v>1</v>
      </c>
      <c r="J549" s="64" t="s">
        <v>341</v>
      </c>
      <c r="K549" s="21">
        <v>15441.55</v>
      </c>
      <c r="L549" t="e">
        <f>INDEX('A I D FUTURES'!$B:$B,MATCH(H549,'A I D FUTURES'!$A:$A,0))</f>
        <v>#N/A</v>
      </c>
    </row>
    <row r="550" spans="1:13" x14ac:dyDescent="0.25">
      <c r="A550" s="62" t="s">
        <v>284</v>
      </c>
      <c r="B550" s="108" t="s">
        <v>284</v>
      </c>
      <c r="C550" s="40" t="s">
        <v>2751</v>
      </c>
      <c r="D550" s="40" t="s">
        <v>2750</v>
      </c>
      <c r="E550" s="65">
        <v>32305</v>
      </c>
      <c r="F550" s="64" t="s">
        <v>307</v>
      </c>
      <c r="G550" s="87">
        <v>1310004</v>
      </c>
      <c r="H550" s="64" t="str">
        <f t="shared" si="32"/>
        <v>323051310004</v>
      </c>
      <c r="I550" s="64" t="str">
        <f t="shared" si="33"/>
        <v>1</v>
      </c>
      <c r="J550" s="64" t="s">
        <v>342</v>
      </c>
      <c r="K550" s="21">
        <v>12768.7</v>
      </c>
      <c r="L550" t="e">
        <f>INDEX('A I D FUTURES'!$B:$B,MATCH(H550,'A I D FUTURES'!$A:$A,0))</f>
        <v>#N/A</v>
      </c>
    </row>
    <row r="551" spans="1:13" x14ac:dyDescent="0.25">
      <c r="A551" s="62" t="s">
        <v>284</v>
      </c>
      <c r="B551" s="108" t="s">
        <v>284</v>
      </c>
      <c r="C551" s="40" t="s">
        <v>2751</v>
      </c>
      <c r="D551" s="40" t="s">
        <v>2750</v>
      </c>
      <c r="E551" s="65">
        <v>32305</v>
      </c>
      <c r="F551" s="64" t="s">
        <v>307</v>
      </c>
      <c r="G551" s="87">
        <v>1600001</v>
      </c>
      <c r="H551" s="64" t="str">
        <f t="shared" si="32"/>
        <v>323051600001</v>
      </c>
      <c r="I551" s="64" t="str">
        <f t="shared" si="33"/>
        <v>1</v>
      </c>
      <c r="J551" s="64" t="s">
        <v>349</v>
      </c>
      <c r="K551" s="21">
        <v>83091.11</v>
      </c>
      <c r="L551" t="e">
        <f>INDEX('A I D FUTURES'!$B:$B,MATCH(H551,'A I D FUTURES'!$A:$A,0))</f>
        <v>#N/A</v>
      </c>
    </row>
    <row r="552" spans="1:13" x14ac:dyDescent="0.25">
      <c r="A552" s="62" t="s">
        <v>284</v>
      </c>
      <c r="B552" s="108" t="s">
        <v>284</v>
      </c>
      <c r="C552" s="40" t="s">
        <v>2751</v>
      </c>
      <c r="D552" s="40" t="s">
        <v>2750</v>
      </c>
      <c r="E552" s="65">
        <v>32305</v>
      </c>
      <c r="F552" s="64" t="s">
        <v>307</v>
      </c>
      <c r="G552" s="87">
        <v>1620001</v>
      </c>
      <c r="H552" s="64" t="str">
        <f t="shared" si="32"/>
        <v>323051620001</v>
      </c>
      <c r="I552" s="64" t="str">
        <f t="shared" si="33"/>
        <v>1</v>
      </c>
      <c r="J552" s="64" t="s">
        <v>350</v>
      </c>
      <c r="K552" s="21">
        <v>500</v>
      </c>
      <c r="L552" t="e">
        <f>INDEX('A I D FUTURES'!$B:$B,MATCH(H552,'A I D FUTURES'!$A:$A,0))</f>
        <v>#N/A</v>
      </c>
    </row>
    <row r="553" spans="1:13" x14ac:dyDescent="0.25">
      <c r="A553" s="42" t="s">
        <v>278</v>
      </c>
      <c r="B553" s="40" t="s">
        <v>278</v>
      </c>
      <c r="C553" s="40" t="s">
        <v>2751</v>
      </c>
      <c r="D553" s="40" t="s">
        <v>2750</v>
      </c>
      <c r="E553" s="68">
        <v>32305</v>
      </c>
      <c r="F553" s="2" t="s">
        <v>307</v>
      </c>
      <c r="G553" s="40">
        <v>2060001</v>
      </c>
      <c r="H553" s="2" t="str">
        <f t="shared" si="32"/>
        <v>323052060001</v>
      </c>
      <c r="I553" s="2" t="str">
        <f t="shared" si="33"/>
        <v>2</v>
      </c>
      <c r="J553" s="2" t="s">
        <v>279</v>
      </c>
      <c r="K553" s="21">
        <v>384.78</v>
      </c>
      <c r="L553">
        <f>INDEX('A I D FUTURES'!$B:$B,MATCH(H553,'A I D FUTURES'!$A:$A,0))</f>
        <v>384.78</v>
      </c>
    </row>
    <row r="554" spans="1:13" x14ac:dyDescent="0.25">
      <c r="A554" s="42" t="s">
        <v>150</v>
      </c>
      <c r="B554" s="40" t="s">
        <v>150</v>
      </c>
      <c r="C554" s="40" t="s">
        <v>2755</v>
      </c>
      <c r="D554" s="40" t="s">
        <v>2754</v>
      </c>
      <c r="E554" s="68">
        <v>32305</v>
      </c>
      <c r="F554" s="2" t="s">
        <v>307</v>
      </c>
      <c r="G554" s="40">
        <v>2120000</v>
      </c>
      <c r="H554" s="2" t="str">
        <f t="shared" si="32"/>
        <v>323052120000</v>
      </c>
      <c r="I554" s="2" t="str">
        <f t="shared" si="33"/>
        <v>2</v>
      </c>
      <c r="J554" s="2" t="s">
        <v>368</v>
      </c>
      <c r="K554" s="21">
        <v>2500</v>
      </c>
      <c r="L554" t="e">
        <f>INDEX('A I D FUTURES'!$B:$B,MATCH(H554,'A I D FUTURES'!$A:$A,0))</f>
        <v>#N/A</v>
      </c>
    </row>
    <row r="555" spans="1:13" x14ac:dyDescent="0.25">
      <c r="A555" s="42" t="s">
        <v>134</v>
      </c>
      <c r="B555" s="40" t="s">
        <v>150</v>
      </c>
      <c r="C555" s="40" t="s">
        <v>2755</v>
      </c>
      <c r="D555" s="40" t="s">
        <v>2754</v>
      </c>
      <c r="E555" s="68">
        <v>32305</v>
      </c>
      <c r="F555" s="2" t="s">
        <v>307</v>
      </c>
      <c r="G555" s="40">
        <v>2130001</v>
      </c>
      <c r="H555" s="2" t="str">
        <f t="shared" si="32"/>
        <v>323052130001</v>
      </c>
      <c r="I555" s="2" t="str">
        <f t="shared" si="33"/>
        <v>2</v>
      </c>
      <c r="J555" s="2" t="s">
        <v>378</v>
      </c>
      <c r="K555" s="21">
        <v>2900</v>
      </c>
      <c r="L555" t="e">
        <f>INDEX('A I D FUTURES'!$B:$B,MATCH(H555,'A I D FUTURES'!$A:$A,0))</f>
        <v>#N/A</v>
      </c>
    </row>
    <row r="556" spans="1:13" x14ac:dyDescent="0.25">
      <c r="A556" s="42" t="s">
        <v>278</v>
      </c>
      <c r="B556" s="40" t="s">
        <v>278</v>
      </c>
      <c r="C556" s="40" t="s">
        <v>2751</v>
      </c>
      <c r="D556" s="40" t="s">
        <v>2750</v>
      </c>
      <c r="E556" s="68">
        <v>32305</v>
      </c>
      <c r="F556" s="2" t="s">
        <v>307</v>
      </c>
      <c r="G556" s="40">
        <v>2160001</v>
      </c>
      <c r="H556" s="2" t="str">
        <f t="shared" si="32"/>
        <v>323052160001</v>
      </c>
      <c r="I556" s="2" t="str">
        <f t="shared" si="33"/>
        <v>2</v>
      </c>
      <c r="J556" s="2" t="s">
        <v>383</v>
      </c>
      <c r="K556" s="21">
        <v>100</v>
      </c>
      <c r="L556" t="e">
        <f>INDEX('A I D FUTURES'!$B:$B,MATCH(H556,'A I D FUTURES'!$A:$A,0))</f>
        <v>#N/A</v>
      </c>
    </row>
    <row r="557" spans="1:13" x14ac:dyDescent="0.25">
      <c r="A557" s="42" t="s">
        <v>278</v>
      </c>
      <c r="B557" s="40" t="s">
        <v>278</v>
      </c>
      <c r="C557" s="40" t="s">
        <v>2751</v>
      </c>
      <c r="D557" s="40" t="s">
        <v>2750</v>
      </c>
      <c r="E557" s="68">
        <v>32305</v>
      </c>
      <c r="F557" s="2" t="s">
        <v>307</v>
      </c>
      <c r="G557" s="40">
        <v>2160002</v>
      </c>
      <c r="H557" s="2" t="str">
        <f t="shared" si="32"/>
        <v>323052160002</v>
      </c>
      <c r="I557" s="2" t="str">
        <f t="shared" si="33"/>
        <v>2</v>
      </c>
      <c r="J557" s="2" t="s">
        <v>384</v>
      </c>
      <c r="K557" s="21">
        <v>100</v>
      </c>
      <c r="L557" t="e">
        <f>INDEX('A I D FUTURES'!$B:$B,MATCH(H557,'A I D FUTURES'!$A:$A,0))</f>
        <v>#N/A</v>
      </c>
    </row>
    <row r="558" spans="1:13" x14ac:dyDescent="0.25">
      <c r="A558" s="42" t="s">
        <v>134</v>
      </c>
      <c r="B558" s="40" t="s">
        <v>134</v>
      </c>
      <c r="C558" s="40" t="s">
        <v>2760</v>
      </c>
      <c r="D558" s="40" t="s">
        <v>2759</v>
      </c>
      <c r="E558" s="68">
        <v>32305</v>
      </c>
      <c r="F558" s="2" t="s">
        <v>307</v>
      </c>
      <c r="G558" s="40">
        <v>2200001</v>
      </c>
      <c r="H558" s="2" t="str">
        <f t="shared" si="32"/>
        <v>323052200001</v>
      </c>
      <c r="I558" s="2" t="str">
        <f t="shared" si="33"/>
        <v>2</v>
      </c>
      <c r="J558" s="2" t="s">
        <v>388</v>
      </c>
      <c r="K558" s="21">
        <v>500</v>
      </c>
      <c r="L558">
        <f>INDEX('A I D FUTURES'!$B:$B,MATCH(H558,'A I D FUTURES'!$A:$A,0))</f>
        <v>187.95</v>
      </c>
    </row>
    <row r="559" spans="1:13" x14ac:dyDescent="0.25">
      <c r="A559" s="42" t="s">
        <v>134</v>
      </c>
      <c r="B559" s="40" t="s">
        <v>134</v>
      </c>
      <c r="C559" s="40" t="s">
        <v>2760</v>
      </c>
      <c r="D559" s="40" t="s">
        <v>2759</v>
      </c>
      <c r="E559" s="68">
        <v>32305</v>
      </c>
      <c r="F559" s="2" t="s">
        <v>307</v>
      </c>
      <c r="G559" s="40">
        <v>2200002</v>
      </c>
      <c r="H559" s="2" t="str">
        <f t="shared" si="32"/>
        <v>323052200002</v>
      </c>
      <c r="I559" s="2" t="str">
        <f t="shared" si="33"/>
        <v>2</v>
      </c>
      <c r="J559" s="2" t="s">
        <v>392</v>
      </c>
      <c r="K559" s="21">
        <v>3000</v>
      </c>
      <c r="L559" t="e">
        <f>INDEX('A I D FUTURES'!$B:$B,MATCH(H559,'A I D FUTURES'!$A:$A,0))</f>
        <v>#N/A</v>
      </c>
    </row>
    <row r="560" spans="1:13" x14ac:dyDescent="0.25">
      <c r="A560" s="42" t="s">
        <v>278</v>
      </c>
      <c r="B560" s="40" t="s">
        <v>278</v>
      </c>
      <c r="C560" s="40" t="s">
        <v>2751</v>
      </c>
      <c r="D560" s="40" t="s">
        <v>2750</v>
      </c>
      <c r="E560" s="68">
        <v>32305</v>
      </c>
      <c r="F560" s="2" t="s">
        <v>307</v>
      </c>
      <c r="G560" s="40">
        <v>2200010</v>
      </c>
      <c r="H560" s="2" t="str">
        <f t="shared" si="32"/>
        <v>323052200010</v>
      </c>
      <c r="I560" s="2" t="str">
        <f t="shared" si="33"/>
        <v>2</v>
      </c>
      <c r="J560" s="2" t="s">
        <v>393</v>
      </c>
      <c r="K560" s="21">
        <v>112.53</v>
      </c>
      <c r="L560">
        <f>INDEX('A I D FUTURES'!$B:$B,MATCH(H560,'A I D FUTURES'!$A:$A,0))</f>
        <v>112.53</v>
      </c>
    </row>
    <row r="561" spans="1:13" x14ac:dyDescent="0.25">
      <c r="A561" s="42" t="s">
        <v>214</v>
      </c>
      <c r="B561" s="40" t="s">
        <v>214</v>
      </c>
      <c r="C561" s="40" t="s">
        <v>2755</v>
      </c>
      <c r="D561" s="40" t="s">
        <v>2754</v>
      </c>
      <c r="E561" s="68">
        <v>32305</v>
      </c>
      <c r="F561" s="2" t="s">
        <v>307</v>
      </c>
      <c r="G561" s="40">
        <v>2210001</v>
      </c>
      <c r="H561" s="2" t="str">
        <f t="shared" si="32"/>
        <v>323052210001</v>
      </c>
      <c r="I561" s="2" t="str">
        <f t="shared" si="33"/>
        <v>2</v>
      </c>
      <c r="J561" s="2" t="s">
        <v>397</v>
      </c>
      <c r="K561" s="21">
        <v>14000</v>
      </c>
      <c r="L561">
        <f>INDEX('A I D FUTURES'!$B:$B,MATCH(H561,'A I D FUTURES'!$A:$A,0))</f>
        <v>7500</v>
      </c>
    </row>
    <row r="562" spans="1:13" x14ac:dyDescent="0.25">
      <c r="A562" s="42" t="s">
        <v>214</v>
      </c>
      <c r="B562" s="40" t="s">
        <v>214</v>
      </c>
      <c r="C562" s="40" t="s">
        <v>2755</v>
      </c>
      <c r="D562" s="40" t="s">
        <v>2754</v>
      </c>
      <c r="E562" s="68">
        <v>32305</v>
      </c>
      <c r="F562" s="2" t="s">
        <v>307</v>
      </c>
      <c r="G562" s="40">
        <v>2210101</v>
      </c>
      <c r="H562" s="2" t="str">
        <f t="shared" si="32"/>
        <v>323052210101</v>
      </c>
      <c r="I562" s="2" t="str">
        <f t="shared" si="33"/>
        <v>2</v>
      </c>
      <c r="J562" s="2" t="s">
        <v>403</v>
      </c>
      <c r="K562" s="21">
        <v>500</v>
      </c>
      <c r="L562" t="e">
        <f>INDEX('A I D FUTURES'!$B:$B,MATCH(H562,'A I D FUTURES'!$A:$A,0))</f>
        <v>#N/A</v>
      </c>
    </row>
    <row r="563" spans="1:13" x14ac:dyDescent="0.25">
      <c r="A563" s="42" t="s">
        <v>134</v>
      </c>
      <c r="B563" s="40" t="s">
        <v>134</v>
      </c>
      <c r="C563" s="40" t="s">
        <v>2760</v>
      </c>
      <c r="D563" s="40" t="s">
        <v>2759</v>
      </c>
      <c r="E563" s="68">
        <v>32305</v>
      </c>
      <c r="F563" s="2" t="s">
        <v>307</v>
      </c>
      <c r="G563" s="40">
        <v>2210401</v>
      </c>
      <c r="H563" s="2" t="str">
        <f t="shared" si="32"/>
        <v>323052210401</v>
      </c>
      <c r="I563" s="2" t="str">
        <f t="shared" si="33"/>
        <v>2</v>
      </c>
      <c r="J563" s="2" t="s">
        <v>409</v>
      </c>
      <c r="K563" s="21">
        <v>500</v>
      </c>
      <c r="L563" t="e">
        <f>INDEX('A I D FUTURES'!$B:$B,MATCH(H563,'A I D FUTURES'!$A:$A,0))</f>
        <v>#N/A</v>
      </c>
    </row>
    <row r="564" spans="1:13" x14ac:dyDescent="0.25">
      <c r="A564" s="42" t="s">
        <v>134</v>
      </c>
      <c r="B564" s="40" t="s">
        <v>134</v>
      </c>
      <c r="C564" s="40" t="s">
        <v>2760</v>
      </c>
      <c r="D564" s="40" t="s">
        <v>2759</v>
      </c>
      <c r="E564" s="68">
        <v>32305</v>
      </c>
      <c r="F564" s="2" t="s">
        <v>307</v>
      </c>
      <c r="G564" s="40">
        <v>2210501</v>
      </c>
      <c r="H564" s="2" t="str">
        <f t="shared" si="32"/>
        <v>323052210501</v>
      </c>
      <c r="I564" s="2" t="str">
        <f t="shared" si="33"/>
        <v>2</v>
      </c>
      <c r="J564" s="27" t="s">
        <v>410</v>
      </c>
      <c r="K564" s="21">
        <v>300</v>
      </c>
      <c r="L564" t="e">
        <f>INDEX('A I D FUTURES'!$B:$B,MATCH(H564,'A I D FUTURES'!$A:$A,0))</f>
        <v>#N/A</v>
      </c>
    </row>
    <row r="565" spans="1:13" x14ac:dyDescent="0.25">
      <c r="A565" s="42" t="s">
        <v>134</v>
      </c>
      <c r="B565" s="40" t="s">
        <v>134</v>
      </c>
      <c r="C565" s="40" t="s">
        <v>2760</v>
      </c>
      <c r="D565" s="40" t="s">
        <v>2759</v>
      </c>
      <c r="E565" s="68">
        <v>32305</v>
      </c>
      <c r="F565" s="2" t="s">
        <v>307</v>
      </c>
      <c r="G565" s="40">
        <v>2210502</v>
      </c>
      <c r="H565" s="2" t="str">
        <f t="shared" si="32"/>
        <v>323052210502</v>
      </c>
      <c r="I565" s="2" t="str">
        <f t="shared" si="33"/>
        <v>2</v>
      </c>
      <c r="J565" s="2" t="s">
        <v>411</v>
      </c>
      <c r="K565" s="21">
        <v>29400</v>
      </c>
      <c r="L565">
        <f>INDEX('A I D FUTURES'!$B:$B,MATCH(H565,'A I D FUTURES'!$A:$A,0))</f>
        <v>25135</v>
      </c>
      <c r="M565" s="56">
        <f>+K565-L565</f>
        <v>4265</v>
      </c>
    </row>
    <row r="566" spans="1:13" x14ac:dyDescent="0.25">
      <c r="A566" s="42" t="s">
        <v>134</v>
      </c>
      <c r="B566" s="40" t="s">
        <v>134</v>
      </c>
      <c r="C566" s="40" t="s">
        <v>2760</v>
      </c>
      <c r="D566" s="40" t="s">
        <v>2759</v>
      </c>
      <c r="E566" s="68">
        <v>32305</v>
      </c>
      <c r="F566" s="2" t="s">
        <v>307</v>
      </c>
      <c r="G566" s="40">
        <v>2211001</v>
      </c>
      <c r="H566" s="2" t="str">
        <f t="shared" si="32"/>
        <v>323052211001</v>
      </c>
      <c r="I566" s="2" t="str">
        <f t="shared" si="33"/>
        <v>2</v>
      </c>
      <c r="J566" s="5" t="s">
        <v>1673</v>
      </c>
      <c r="K566" s="21">
        <v>1500</v>
      </c>
      <c r="L566" t="e">
        <f>INDEX('A I D FUTURES'!$B:$B,MATCH(H566,'A I D FUTURES'!$A:$A,0))</f>
        <v>#N/A</v>
      </c>
    </row>
    <row r="567" spans="1:13" x14ac:dyDescent="0.25">
      <c r="A567" s="42" t="s">
        <v>278</v>
      </c>
      <c r="B567" s="40" t="s">
        <v>278</v>
      </c>
      <c r="C567" s="40" t="s">
        <v>2751</v>
      </c>
      <c r="D567" s="40" t="s">
        <v>2750</v>
      </c>
      <c r="E567" s="68">
        <v>32305</v>
      </c>
      <c r="F567" s="2" t="s">
        <v>307</v>
      </c>
      <c r="G567" s="40">
        <v>2220001</v>
      </c>
      <c r="H567" s="2" t="str">
        <f t="shared" si="32"/>
        <v>323052220001</v>
      </c>
      <c r="I567" s="2" t="str">
        <f t="shared" si="33"/>
        <v>2</v>
      </c>
      <c r="J567" s="2" t="s">
        <v>421</v>
      </c>
      <c r="K567" s="21">
        <v>1000</v>
      </c>
      <c r="L567">
        <f>INDEX('A I D FUTURES'!$B:$B,MATCH(H567,'A I D FUTURES'!$A:$A,0))</f>
        <v>1000</v>
      </c>
      <c r="M567" s="56">
        <f>+K567-L567</f>
        <v>0</v>
      </c>
    </row>
    <row r="568" spans="1:13" x14ac:dyDescent="0.25">
      <c r="A568" s="42" t="s">
        <v>134</v>
      </c>
      <c r="B568" s="40" t="s">
        <v>134</v>
      </c>
      <c r="C568" s="40" t="s">
        <v>2760</v>
      </c>
      <c r="D568" s="40" t="s">
        <v>2759</v>
      </c>
      <c r="E568" s="68">
        <v>32305</v>
      </c>
      <c r="F568" s="2" t="s">
        <v>307</v>
      </c>
      <c r="G568" s="40">
        <v>2269900</v>
      </c>
      <c r="H568" s="2" t="str">
        <f t="shared" si="32"/>
        <v>323052269900</v>
      </c>
      <c r="I568" s="2" t="str">
        <f t="shared" si="33"/>
        <v>2</v>
      </c>
      <c r="J568" s="2" t="s">
        <v>469</v>
      </c>
      <c r="K568" s="21">
        <v>200</v>
      </c>
      <c r="L568" t="e">
        <f>INDEX('A I D FUTURES'!$B:$B,MATCH(H568,'A I D FUTURES'!$A:$A,0))</f>
        <v>#N/A</v>
      </c>
    </row>
    <row r="569" spans="1:13" x14ac:dyDescent="0.25">
      <c r="A569" s="42" t="s">
        <v>134</v>
      </c>
      <c r="B569" s="40" t="s">
        <v>134</v>
      </c>
      <c r="C569" s="40" t="s">
        <v>2760</v>
      </c>
      <c r="D569" s="40" t="s">
        <v>2759</v>
      </c>
      <c r="E569" s="68">
        <v>32305</v>
      </c>
      <c r="F569" s="2" t="s">
        <v>307</v>
      </c>
      <c r="G569" s="40">
        <v>2270001</v>
      </c>
      <c r="H569" s="2" t="str">
        <f t="shared" si="32"/>
        <v>323052270001</v>
      </c>
      <c r="I569" s="2" t="str">
        <f t="shared" si="33"/>
        <v>2</v>
      </c>
      <c r="J569" s="2" t="s">
        <v>513</v>
      </c>
      <c r="K569" s="21">
        <v>20322</v>
      </c>
      <c r="L569">
        <f>INDEX('A I D FUTURES'!$B:$B,MATCH(H569,'A I D FUTURES'!$A:$A,0))</f>
        <v>18947.59</v>
      </c>
      <c r="M569" s="56">
        <f t="shared" ref="M569:M570" si="35">+K569-L569</f>
        <v>1374.4099999999999</v>
      </c>
    </row>
    <row r="570" spans="1:13" x14ac:dyDescent="0.25">
      <c r="A570" s="42" t="s">
        <v>134</v>
      </c>
      <c r="B570" s="40" t="s">
        <v>134</v>
      </c>
      <c r="C570" s="40" t="s">
        <v>2760</v>
      </c>
      <c r="D570" s="40" t="s">
        <v>2759</v>
      </c>
      <c r="E570" s="68">
        <v>32305</v>
      </c>
      <c r="F570" s="2" t="s">
        <v>307</v>
      </c>
      <c r="G570" s="40">
        <v>2279900</v>
      </c>
      <c r="H570" s="2" t="str">
        <f t="shared" si="32"/>
        <v>323052279900</v>
      </c>
      <c r="I570" s="2" t="str">
        <f t="shared" si="33"/>
        <v>2</v>
      </c>
      <c r="J570" s="2" t="s">
        <v>527</v>
      </c>
      <c r="K570" s="21">
        <v>1000</v>
      </c>
      <c r="L570" t="e">
        <f>INDEX('A I D FUTURES'!$B:$B,MATCH(H570,'A I D FUTURES'!$A:$A,0))</f>
        <v>#N/A</v>
      </c>
      <c r="M570" s="56" t="e">
        <f t="shared" si="35"/>
        <v>#N/A</v>
      </c>
    </row>
    <row r="571" spans="1:13" x14ac:dyDescent="0.25">
      <c r="A571" s="42" t="s">
        <v>198</v>
      </c>
      <c r="B571" s="40" t="s">
        <v>198</v>
      </c>
      <c r="C571" s="40" t="s">
        <v>2760</v>
      </c>
      <c r="D571" s="40" t="s">
        <v>2759</v>
      </c>
      <c r="E571" s="68">
        <v>32400</v>
      </c>
      <c r="F571" s="2" t="s">
        <v>665</v>
      </c>
      <c r="G571" s="40">
        <v>4800090</v>
      </c>
      <c r="H571" s="2" t="str">
        <f t="shared" si="32"/>
        <v>324004800090</v>
      </c>
      <c r="I571" s="2" t="str">
        <f t="shared" si="33"/>
        <v>4</v>
      </c>
      <c r="J571" s="40" t="s">
        <v>666</v>
      </c>
      <c r="K571" s="21">
        <v>2500</v>
      </c>
      <c r="L571" t="e">
        <f>INDEX('A I D FUTURES'!$B:$B,MATCH(H571,'A I D FUTURES'!$A:$A,0))</f>
        <v>#N/A</v>
      </c>
    </row>
    <row r="572" spans="1:13" x14ac:dyDescent="0.25">
      <c r="A572" s="62" t="s">
        <v>284</v>
      </c>
      <c r="B572" s="108" t="s">
        <v>284</v>
      </c>
      <c r="C572" s="40" t="s">
        <v>2751</v>
      </c>
      <c r="D572" s="40" t="s">
        <v>2750</v>
      </c>
      <c r="E572" s="65">
        <v>32600</v>
      </c>
      <c r="F572" s="64" t="s">
        <v>308</v>
      </c>
      <c r="G572" s="87">
        <v>1300001</v>
      </c>
      <c r="H572" s="64" t="str">
        <f t="shared" ref="H572:H634" si="36">_xlfn.CONCAT(E572,G572)</f>
        <v>326001300001</v>
      </c>
      <c r="I572" s="64" t="str">
        <f t="shared" ref="I572:I634" si="37">MID(G572,1,1)</f>
        <v>1</v>
      </c>
      <c r="J572" s="64" t="s">
        <v>299</v>
      </c>
      <c r="K572" s="21">
        <v>157955.4</v>
      </c>
      <c r="L572" t="e">
        <f>INDEX('A I D FUTURES'!$B:$B,MATCH(H572,'A I D FUTURES'!$A:$A,0))</f>
        <v>#N/A</v>
      </c>
    </row>
    <row r="573" spans="1:13" x14ac:dyDescent="0.25">
      <c r="A573" s="62" t="s">
        <v>284</v>
      </c>
      <c r="B573" s="108" t="s">
        <v>284</v>
      </c>
      <c r="C573" s="40" t="s">
        <v>2751</v>
      </c>
      <c r="D573" s="40" t="s">
        <v>2750</v>
      </c>
      <c r="E573" s="65">
        <v>32600</v>
      </c>
      <c r="F573" s="64" t="s">
        <v>308</v>
      </c>
      <c r="G573" s="87">
        <v>1300002</v>
      </c>
      <c r="H573" s="64" t="str">
        <f t="shared" si="36"/>
        <v>326001300002</v>
      </c>
      <c r="I573" s="64" t="str">
        <f t="shared" si="37"/>
        <v>1</v>
      </c>
      <c r="J573" s="64" t="s">
        <v>324</v>
      </c>
      <c r="K573" s="21">
        <v>32092.86</v>
      </c>
      <c r="L573" t="e">
        <f>INDEX('A I D FUTURES'!$B:$B,MATCH(H573,'A I D FUTURES'!$A:$A,0))</f>
        <v>#N/A</v>
      </c>
    </row>
    <row r="574" spans="1:13" x14ac:dyDescent="0.25">
      <c r="A574" s="62" t="s">
        <v>284</v>
      </c>
      <c r="B574" s="108" t="s">
        <v>284</v>
      </c>
      <c r="C574" s="40" t="s">
        <v>2751</v>
      </c>
      <c r="D574" s="40" t="s">
        <v>2750</v>
      </c>
      <c r="E574" s="65">
        <v>32600</v>
      </c>
      <c r="F574" s="64" t="s">
        <v>308</v>
      </c>
      <c r="G574" s="87">
        <v>1300201</v>
      </c>
      <c r="H574" s="64" t="str">
        <f t="shared" si="36"/>
        <v>326001300201</v>
      </c>
      <c r="I574" s="64" t="str">
        <f t="shared" si="37"/>
        <v>1</v>
      </c>
      <c r="J574" s="64" t="s">
        <v>327</v>
      </c>
      <c r="K574" s="21">
        <v>77482.720000000001</v>
      </c>
      <c r="L574" t="e">
        <f>INDEX('A I D FUTURES'!$B:$B,MATCH(H574,'A I D FUTURES'!$A:$A,0))</f>
        <v>#N/A</v>
      </c>
    </row>
    <row r="575" spans="1:13" x14ac:dyDescent="0.25">
      <c r="A575" s="62" t="s">
        <v>284</v>
      </c>
      <c r="B575" s="108" t="s">
        <v>284</v>
      </c>
      <c r="C575" s="40" t="s">
        <v>2751</v>
      </c>
      <c r="D575" s="40" t="s">
        <v>2750</v>
      </c>
      <c r="E575" s="65">
        <v>32600</v>
      </c>
      <c r="F575" s="64" t="s">
        <v>308</v>
      </c>
      <c r="G575" s="87">
        <v>1300202</v>
      </c>
      <c r="H575" s="64" t="str">
        <f t="shared" si="36"/>
        <v>326001300202</v>
      </c>
      <c r="I575" s="64" t="str">
        <f t="shared" si="37"/>
        <v>1</v>
      </c>
      <c r="J575" s="64" t="s">
        <v>328</v>
      </c>
      <c r="K575" s="21">
        <v>62499.22</v>
      </c>
      <c r="L575" t="e">
        <f>INDEX('A I D FUTURES'!$B:$B,MATCH(H575,'A I D FUTURES'!$A:$A,0))</f>
        <v>#N/A</v>
      </c>
      <c r="M575" s="56" t="e">
        <f>+K575-L575</f>
        <v>#N/A</v>
      </c>
    </row>
    <row r="576" spans="1:13" x14ac:dyDescent="0.25">
      <c r="A576" s="62" t="s">
        <v>284</v>
      </c>
      <c r="B576" s="108" t="s">
        <v>284</v>
      </c>
      <c r="C576" s="40" t="s">
        <v>2751</v>
      </c>
      <c r="D576" s="40" t="s">
        <v>2750</v>
      </c>
      <c r="E576" s="65">
        <v>32600</v>
      </c>
      <c r="F576" s="64" t="s">
        <v>308</v>
      </c>
      <c r="G576" s="87">
        <v>1310001</v>
      </c>
      <c r="H576" s="64" t="str">
        <f t="shared" si="36"/>
        <v>326001310001</v>
      </c>
      <c r="I576" s="64" t="str">
        <f t="shared" si="37"/>
        <v>1</v>
      </c>
      <c r="J576" s="64" t="s">
        <v>329</v>
      </c>
      <c r="K576" s="21">
        <v>60221.73</v>
      </c>
      <c r="L576" t="e">
        <f>INDEX('A I D FUTURES'!$B:$B,MATCH(H576,'A I D FUTURES'!$A:$A,0))</f>
        <v>#N/A</v>
      </c>
    </row>
    <row r="577" spans="1:13" x14ac:dyDescent="0.25">
      <c r="A577" s="62" t="s">
        <v>284</v>
      </c>
      <c r="B577" s="108" t="s">
        <v>284</v>
      </c>
      <c r="C577" s="40" t="s">
        <v>2751</v>
      </c>
      <c r="D577" s="40" t="s">
        <v>2750</v>
      </c>
      <c r="E577" s="65">
        <v>32600</v>
      </c>
      <c r="F577" s="64" t="s">
        <v>308</v>
      </c>
      <c r="G577" s="87">
        <v>1310002</v>
      </c>
      <c r="H577" s="64" t="str">
        <f t="shared" si="36"/>
        <v>326001310002</v>
      </c>
      <c r="I577" s="64" t="str">
        <f t="shared" si="37"/>
        <v>1</v>
      </c>
      <c r="J577" s="64" t="s">
        <v>340</v>
      </c>
      <c r="K577" s="21">
        <v>6038.15</v>
      </c>
      <c r="L577" t="e">
        <f>INDEX('A I D FUTURES'!$B:$B,MATCH(H577,'A I D FUTURES'!$A:$A,0))</f>
        <v>#N/A</v>
      </c>
    </row>
    <row r="578" spans="1:13" x14ac:dyDescent="0.25">
      <c r="A578" s="62" t="s">
        <v>284</v>
      </c>
      <c r="B578" s="108" t="s">
        <v>284</v>
      </c>
      <c r="C578" s="40" t="s">
        <v>2751</v>
      </c>
      <c r="D578" s="40" t="s">
        <v>2750</v>
      </c>
      <c r="E578" s="65">
        <v>32600</v>
      </c>
      <c r="F578" s="64" t="s">
        <v>308</v>
      </c>
      <c r="G578" s="87">
        <v>1310003</v>
      </c>
      <c r="H578" s="64" t="str">
        <f t="shared" si="36"/>
        <v>326001310003</v>
      </c>
      <c r="I578" s="64" t="str">
        <f t="shared" si="37"/>
        <v>1</v>
      </c>
      <c r="J578" s="64" t="s">
        <v>341</v>
      </c>
      <c r="K578" s="21">
        <v>28971.46</v>
      </c>
      <c r="L578" t="e">
        <f>INDEX('A I D FUTURES'!$B:$B,MATCH(H578,'A I D FUTURES'!$A:$A,0))</f>
        <v>#N/A</v>
      </c>
    </row>
    <row r="579" spans="1:13" x14ac:dyDescent="0.25">
      <c r="A579" s="62" t="s">
        <v>284</v>
      </c>
      <c r="B579" s="108" t="s">
        <v>284</v>
      </c>
      <c r="C579" s="40" t="s">
        <v>2751</v>
      </c>
      <c r="D579" s="40" t="s">
        <v>2750</v>
      </c>
      <c r="E579" s="65">
        <v>32600</v>
      </c>
      <c r="F579" s="64" t="s">
        <v>308</v>
      </c>
      <c r="G579" s="87">
        <v>1310004</v>
      </c>
      <c r="H579" s="64" t="str">
        <f t="shared" si="36"/>
        <v>326001310004</v>
      </c>
      <c r="I579" s="64" t="str">
        <f t="shared" si="37"/>
        <v>1</v>
      </c>
      <c r="J579" s="64" t="s">
        <v>342</v>
      </c>
      <c r="K579" s="21">
        <v>23100</v>
      </c>
      <c r="L579" t="e">
        <f>INDEX('A I D FUTURES'!$B:$B,MATCH(H579,'A I D FUTURES'!$A:$A,0))</f>
        <v>#N/A</v>
      </c>
    </row>
    <row r="580" spans="1:13" x14ac:dyDescent="0.25">
      <c r="A580" s="62" t="s">
        <v>284</v>
      </c>
      <c r="B580" s="108" t="s">
        <v>284</v>
      </c>
      <c r="C580" s="40" t="s">
        <v>2751</v>
      </c>
      <c r="D580" s="40" t="s">
        <v>2750</v>
      </c>
      <c r="E580" s="65">
        <v>32600</v>
      </c>
      <c r="F580" s="64" t="s">
        <v>308</v>
      </c>
      <c r="G580" s="87">
        <v>1600001</v>
      </c>
      <c r="H580" s="64" t="str">
        <f t="shared" si="36"/>
        <v>326001600001</v>
      </c>
      <c r="I580" s="64" t="str">
        <f t="shared" si="37"/>
        <v>1</v>
      </c>
      <c r="J580" s="64" t="s">
        <v>349</v>
      </c>
      <c r="K580" s="21">
        <v>141482.35</v>
      </c>
      <c r="L580" t="e">
        <f>INDEX('A I D FUTURES'!$B:$B,MATCH(H580,'A I D FUTURES'!$A:$A,0))</f>
        <v>#N/A</v>
      </c>
    </row>
    <row r="581" spans="1:13" x14ac:dyDescent="0.25">
      <c r="A581" s="42" t="s">
        <v>150</v>
      </c>
      <c r="B581" s="40" t="s">
        <v>150</v>
      </c>
      <c r="C581" s="40" t="s">
        <v>2755</v>
      </c>
      <c r="D581" s="40" t="s">
        <v>2754</v>
      </c>
      <c r="E581" s="68">
        <v>32600</v>
      </c>
      <c r="F581" s="2" t="s">
        <v>308</v>
      </c>
      <c r="G581" s="40">
        <v>2120000</v>
      </c>
      <c r="H581" s="2" t="str">
        <f t="shared" si="36"/>
        <v>326002120000</v>
      </c>
      <c r="I581" s="2" t="str">
        <f t="shared" si="37"/>
        <v>2</v>
      </c>
      <c r="J581" s="2" t="s">
        <v>368</v>
      </c>
      <c r="K581" s="21">
        <v>3500</v>
      </c>
      <c r="L581" t="e">
        <f>INDEX('A I D FUTURES'!$B:$B,MATCH(H581,'A I D FUTURES'!$A:$A,0))</f>
        <v>#N/A</v>
      </c>
    </row>
    <row r="582" spans="1:13" x14ac:dyDescent="0.25">
      <c r="A582" s="42" t="s">
        <v>82</v>
      </c>
      <c r="B582" s="40" t="s">
        <v>150</v>
      </c>
      <c r="C582" s="40" t="s">
        <v>2755</v>
      </c>
      <c r="D582" s="40" t="s">
        <v>2754</v>
      </c>
      <c r="E582" s="68">
        <v>32600</v>
      </c>
      <c r="F582" s="2" t="s">
        <v>308</v>
      </c>
      <c r="G582" s="40">
        <v>2130001</v>
      </c>
      <c r="H582" s="2" t="str">
        <f t="shared" si="36"/>
        <v>326002130001</v>
      </c>
      <c r="I582" s="2" t="str">
        <f t="shared" si="37"/>
        <v>2</v>
      </c>
      <c r="J582" s="2" t="s">
        <v>378</v>
      </c>
      <c r="K582" s="21">
        <v>2000</v>
      </c>
      <c r="L582" t="e">
        <f>INDEX('A I D FUTURES'!$B:$B,MATCH(H582,'A I D FUTURES'!$A:$A,0))</f>
        <v>#N/A</v>
      </c>
    </row>
    <row r="583" spans="1:13" x14ac:dyDescent="0.25">
      <c r="A583" s="42" t="s">
        <v>82</v>
      </c>
      <c r="B583" s="40" t="s">
        <v>82</v>
      </c>
      <c r="C583" s="40" t="s">
        <v>2760</v>
      </c>
      <c r="D583" s="40" t="s">
        <v>2759</v>
      </c>
      <c r="E583" s="68">
        <v>32600</v>
      </c>
      <c r="F583" s="2" t="s">
        <v>308</v>
      </c>
      <c r="G583" s="40">
        <v>2130002</v>
      </c>
      <c r="H583" s="2" t="str">
        <f t="shared" si="36"/>
        <v>326002130002</v>
      </c>
      <c r="I583" s="2" t="str">
        <f t="shared" si="37"/>
        <v>2</v>
      </c>
      <c r="J583" s="2" t="s">
        <v>379</v>
      </c>
      <c r="K583" s="21">
        <v>1000</v>
      </c>
      <c r="L583" t="e">
        <f>INDEX('A I D FUTURES'!$B:$B,MATCH(H583,'A I D FUTURES'!$A:$A,0))</f>
        <v>#N/A</v>
      </c>
    </row>
    <row r="584" spans="1:13" x14ac:dyDescent="0.25">
      <c r="A584" s="42" t="s">
        <v>82</v>
      </c>
      <c r="B584" s="40" t="s">
        <v>82</v>
      </c>
      <c r="C584" s="40" t="s">
        <v>2760</v>
      </c>
      <c r="D584" s="40" t="s">
        <v>2759</v>
      </c>
      <c r="E584" s="68">
        <v>32600</v>
      </c>
      <c r="F584" s="2" t="s">
        <v>308</v>
      </c>
      <c r="G584" s="40">
        <v>2150001</v>
      </c>
      <c r="H584" s="2" t="str">
        <f t="shared" si="36"/>
        <v>326002150001</v>
      </c>
      <c r="I584" s="2" t="str">
        <f t="shared" si="37"/>
        <v>2</v>
      </c>
      <c r="J584" s="2" t="s">
        <v>382</v>
      </c>
      <c r="K584" s="21">
        <v>250</v>
      </c>
      <c r="L584" t="e">
        <f>INDEX('A I D FUTURES'!$B:$B,MATCH(H584,'A I D FUTURES'!$A:$A,0))</f>
        <v>#N/A</v>
      </c>
    </row>
    <row r="585" spans="1:13" x14ac:dyDescent="0.25">
      <c r="A585" s="42" t="s">
        <v>278</v>
      </c>
      <c r="B585" s="40" t="s">
        <v>278</v>
      </c>
      <c r="C585" s="40" t="s">
        <v>2751</v>
      </c>
      <c r="D585" s="40" t="s">
        <v>2750</v>
      </c>
      <c r="E585" s="68">
        <v>32600</v>
      </c>
      <c r="F585" s="2" t="s">
        <v>308</v>
      </c>
      <c r="G585" s="40">
        <v>2160001</v>
      </c>
      <c r="H585" s="2" t="str">
        <f t="shared" si="36"/>
        <v>326002160001</v>
      </c>
      <c r="I585" s="2" t="str">
        <f t="shared" si="37"/>
        <v>2</v>
      </c>
      <c r="J585" s="2" t="s">
        <v>383</v>
      </c>
      <c r="K585" s="21">
        <v>600</v>
      </c>
      <c r="L585" t="e">
        <f>INDEX('A I D FUTURES'!$B:$B,MATCH(H585,'A I D FUTURES'!$A:$A,0))</f>
        <v>#N/A</v>
      </c>
    </row>
    <row r="586" spans="1:13" x14ac:dyDescent="0.25">
      <c r="A586" s="42" t="s">
        <v>278</v>
      </c>
      <c r="B586" s="40" t="s">
        <v>278</v>
      </c>
      <c r="C586" s="40" t="s">
        <v>2751</v>
      </c>
      <c r="D586" s="40" t="s">
        <v>2750</v>
      </c>
      <c r="E586" s="68">
        <v>32600</v>
      </c>
      <c r="F586" s="2" t="s">
        <v>308</v>
      </c>
      <c r="G586" s="40">
        <v>2160002</v>
      </c>
      <c r="H586" s="2" t="str">
        <f t="shared" si="36"/>
        <v>326002160002</v>
      </c>
      <c r="I586" s="2" t="str">
        <f t="shared" si="37"/>
        <v>2</v>
      </c>
      <c r="J586" s="2" t="s">
        <v>384</v>
      </c>
      <c r="K586" s="21">
        <v>100</v>
      </c>
      <c r="L586" t="e">
        <f>INDEX('A I D FUTURES'!$B:$B,MATCH(H586,'A I D FUTURES'!$A:$A,0))</f>
        <v>#N/A</v>
      </c>
      <c r="M586" s="56" t="e">
        <f>+K586-L586</f>
        <v>#N/A</v>
      </c>
    </row>
    <row r="587" spans="1:13" x14ac:dyDescent="0.25">
      <c r="A587" s="42" t="s">
        <v>82</v>
      </c>
      <c r="B587" s="40" t="s">
        <v>82</v>
      </c>
      <c r="C587" s="40" t="s">
        <v>2760</v>
      </c>
      <c r="D587" s="40" t="s">
        <v>2759</v>
      </c>
      <c r="E587" s="68">
        <v>32600</v>
      </c>
      <c r="F587" s="2" t="s">
        <v>308</v>
      </c>
      <c r="G587" s="40">
        <v>2190001</v>
      </c>
      <c r="H587" s="2" t="str">
        <f t="shared" si="36"/>
        <v>326002190001</v>
      </c>
      <c r="I587" s="2" t="str">
        <f t="shared" si="37"/>
        <v>2</v>
      </c>
      <c r="J587" s="2" t="s">
        <v>387</v>
      </c>
      <c r="K587" s="21">
        <v>1200</v>
      </c>
      <c r="L587" t="e">
        <f>INDEX('A I D FUTURES'!$B:$B,MATCH(H587,'A I D FUTURES'!$A:$A,0))</f>
        <v>#N/A</v>
      </c>
    </row>
    <row r="588" spans="1:13" x14ac:dyDescent="0.25">
      <c r="A588" s="42" t="s">
        <v>82</v>
      </c>
      <c r="B588" s="40" t="s">
        <v>82</v>
      </c>
      <c r="C588" s="40" t="s">
        <v>2760</v>
      </c>
      <c r="D588" s="40" t="s">
        <v>2759</v>
      </c>
      <c r="E588" s="68">
        <v>32600</v>
      </c>
      <c r="F588" s="2" t="s">
        <v>308</v>
      </c>
      <c r="G588" s="40">
        <v>2200001</v>
      </c>
      <c r="H588" s="2" t="str">
        <f t="shared" si="36"/>
        <v>326002200001</v>
      </c>
      <c r="I588" s="2" t="str">
        <f t="shared" si="37"/>
        <v>2</v>
      </c>
      <c r="J588" s="2" t="s">
        <v>388</v>
      </c>
      <c r="K588" s="21">
        <v>3000</v>
      </c>
      <c r="L588">
        <f>INDEX('A I D FUTURES'!$B:$B,MATCH(H588,'A I D FUTURES'!$A:$A,0))</f>
        <v>423.65</v>
      </c>
    </row>
    <row r="589" spans="1:13" x14ac:dyDescent="0.25">
      <c r="A589" s="42" t="s">
        <v>278</v>
      </c>
      <c r="B589" s="40" t="s">
        <v>278</v>
      </c>
      <c r="C589" s="40" t="s">
        <v>2751</v>
      </c>
      <c r="D589" s="40" t="s">
        <v>2750</v>
      </c>
      <c r="E589" s="68">
        <v>32600</v>
      </c>
      <c r="F589" s="2" t="s">
        <v>308</v>
      </c>
      <c r="G589" s="40">
        <v>2200010</v>
      </c>
      <c r="H589" s="2" t="str">
        <f t="shared" si="36"/>
        <v>326002200010</v>
      </c>
      <c r="I589" s="2" t="str">
        <f t="shared" si="37"/>
        <v>2</v>
      </c>
      <c r="J589" s="2" t="s">
        <v>393</v>
      </c>
      <c r="K589" s="21">
        <v>700</v>
      </c>
      <c r="L589" t="e">
        <f>INDEX('A I D FUTURES'!$B:$B,MATCH(H589,'A I D FUTURES'!$A:$A,0))</f>
        <v>#N/A</v>
      </c>
      <c r="M589" s="56" t="e">
        <f t="shared" ref="M589:M590" si="38">+K589-L589</f>
        <v>#N/A</v>
      </c>
    </row>
    <row r="590" spans="1:13" x14ac:dyDescent="0.25">
      <c r="A590" s="42" t="s">
        <v>214</v>
      </c>
      <c r="B590" s="40" t="s">
        <v>214</v>
      </c>
      <c r="C590" s="40" t="s">
        <v>2755</v>
      </c>
      <c r="D590" s="40" t="s">
        <v>2754</v>
      </c>
      <c r="E590" s="68">
        <v>32600</v>
      </c>
      <c r="F590" s="2" t="s">
        <v>308</v>
      </c>
      <c r="G590" s="40">
        <v>2210001</v>
      </c>
      <c r="H590" s="2" t="str">
        <f t="shared" si="36"/>
        <v>326002210001</v>
      </c>
      <c r="I590" s="2" t="str">
        <f t="shared" si="37"/>
        <v>2</v>
      </c>
      <c r="J590" s="2" t="s">
        <v>397</v>
      </c>
      <c r="K590" s="21">
        <v>3000</v>
      </c>
      <c r="L590">
        <f>INDEX('A I D FUTURES'!$B:$B,MATCH(H590,'A I D FUTURES'!$A:$A,0))</f>
        <v>1800</v>
      </c>
      <c r="M590" s="56">
        <f t="shared" si="38"/>
        <v>1200</v>
      </c>
    </row>
    <row r="591" spans="1:13" x14ac:dyDescent="0.25">
      <c r="A591" s="42" t="s">
        <v>214</v>
      </c>
      <c r="B591" s="40" t="s">
        <v>214</v>
      </c>
      <c r="C591" s="40" t="s">
        <v>2755</v>
      </c>
      <c r="D591" s="40" t="s">
        <v>2754</v>
      </c>
      <c r="E591" s="68">
        <v>32600</v>
      </c>
      <c r="F591" s="2" t="s">
        <v>308</v>
      </c>
      <c r="G591" s="40">
        <v>2210101</v>
      </c>
      <c r="H591" s="2" t="str">
        <f t="shared" si="36"/>
        <v>326002210101</v>
      </c>
      <c r="I591" s="2" t="str">
        <f t="shared" si="37"/>
        <v>2</v>
      </c>
      <c r="J591" s="2" t="s">
        <v>403</v>
      </c>
      <c r="K591" s="21">
        <v>500</v>
      </c>
      <c r="L591" t="e">
        <f>INDEX('A I D FUTURES'!$B:$B,MATCH(H591,'A I D FUTURES'!$A:$A,0))</f>
        <v>#N/A</v>
      </c>
    </row>
    <row r="592" spans="1:13" x14ac:dyDescent="0.25">
      <c r="A592" s="42" t="s">
        <v>214</v>
      </c>
      <c r="B592" s="40" t="s">
        <v>214</v>
      </c>
      <c r="C592" s="40" t="s">
        <v>2755</v>
      </c>
      <c r="D592" s="40" t="s">
        <v>2754</v>
      </c>
      <c r="E592" s="68">
        <v>32600</v>
      </c>
      <c r="F592" s="2" t="s">
        <v>308</v>
      </c>
      <c r="G592" s="40">
        <v>2210201</v>
      </c>
      <c r="H592" s="2" t="str">
        <f t="shared" si="36"/>
        <v>326002210201</v>
      </c>
      <c r="I592" s="2" t="str">
        <f t="shared" si="37"/>
        <v>2</v>
      </c>
      <c r="J592" s="2" t="s">
        <v>405</v>
      </c>
      <c r="K592" s="21">
        <v>6500</v>
      </c>
      <c r="L592">
        <f>INDEX('A I D FUTURES'!$B:$B,MATCH(H592,'A I D FUTURES'!$A:$A,0))</f>
        <v>6500</v>
      </c>
      <c r="M592" s="56">
        <f>+K592-L592</f>
        <v>0</v>
      </c>
    </row>
    <row r="593" spans="1:12" x14ac:dyDescent="0.25">
      <c r="A593" s="42" t="s">
        <v>278</v>
      </c>
      <c r="B593" s="40" t="s">
        <v>278</v>
      </c>
      <c r="C593" s="40" t="s">
        <v>2751</v>
      </c>
      <c r="D593" s="40" t="s">
        <v>2750</v>
      </c>
      <c r="E593" s="68">
        <v>32600</v>
      </c>
      <c r="F593" s="2" t="s">
        <v>308</v>
      </c>
      <c r="G593" s="40">
        <v>2220001</v>
      </c>
      <c r="H593" s="2" t="str">
        <f t="shared" si="36"/>
        <v>326002220001</v>
      </c>
      <c r="I593" s="2" t="str">
        <f t="shared" si="37"/>
        <v>2</v>
      </c>
      <c r="J593" s="2" t="s">
        <v>421</v>
      </c>
      <c r="K593" s="21">
        <v>750</v>
      </c>
      <c r="L593">
        <f>INDEX('A I D FUTURES'!$B:$B,MATCH(H593,'A I D FUTURES'!$A:$A,0))</f>
        <v>750</v>
      </c>
    </row>
    <row r="594" spans="1:12" x14ac:dyDescent="0.25">
      <c r="A594" s="42" t="s">
        <v>82</v>
      </c>
      <c r="B594" s="40" t="s">
        <v>82</v>
      </c>
      <c r="C594" s="40" t="s">
        <v>2760</v>
      </c>
      <c r="D594" s="40" t="s">
        <v>2759</v>
      </c>
      <c r="E594" s="68">
        <v>32600</v>
      </c>
      <c r="F594" s="2" t="s">
        <v>308</v>
      </c>
      <c r="G594" s="40">
        <v>2220101</v>
      </c>
      <c r="H594" s="2" t="str">
        <f t="shared" si="36"/>
        <v>326002220101</v>
      </c>
      <c r="I594" s="2" t="str">
        <f t="shared" si="37"/>
        <v>2</v>
      </c>
      <c r="J594" s="2" t="s">
        <v>422</v>
      </c>
      <c r="K594" s="21">
        <v>100</v>
      </c>
      <c r="L594" t="e">
        <f>INDEX('A I D FUTURES'!$B:$B,MATCH(H594,'A I D FUTURES'!$A:$A,0))</f>
        <v>#N/A</v>
      </c>
    </row>
    <row r="595" spans="1:12" x14ac:dyDescent="0.25">
      <c r="A595" s="42" t="s">
        <v>82</v>
      </c>
      <c r="B595" s="40" t="s">
        <v>82</v>
      </c>
      <c r="C595" s="40" t="s">
        <v>2760</v>
      </c>
      <c r="D595" s="40" t="s">
        <v>2759</v>
      </c>
      <c r="E595" s="68">
        <v>32600</v>
      </c>
      <c r="F595" s="2" t="s">
        <v>308</v>
      </c>
      <c r="G595" s="40">
        <v>2220301</v>
      </c>
      <c r="H595" s="2" t="str">
        <f t="shared" si="36"/>
        <v>326002220301</v>
      </c>
      <c r="I595" s="2" t="str">
        <f t="shared" si="37"/>
        <v>2</v>
      </c>
      <c r="J595" s="2" t="s">
        <v>423</v>
      </c>
      <c r="K595" s="21">
        <v>150</v>
      </c>
      <c r="L595" t="e">
        <f>INDEX('A I D FUTURES'!$B:$B,MATCH(H595,'A I D FUTURES'!$A:$A,0))</f>
        <v>#N/A</v>
      </c>
    </row>
    <row r="596" spans="1:12" x14ac:dyDescent="0.25">
      <c r="A596" s="42" t="s">
        <v>82</v>
      </c>
      <c r="B596" s="40" t="s">
        <v>82</v>
      </c>
      <c r="C596" s="40" t="s">
        <v>2760</v>
      </c>
      <c r="D596" s="40" t="s">
        <v>2759</v>
      </c>
      <c r="E596" s="68">
        <v>32600</v>
      </c>
      <c r="F596" s="2" t="s">
        <v>308</v>
      </c>
      <c r="G596" s="40">
        <v>2260101</v>
      </c>
      <c r="H596" s="2" t="str">
        <f t="shared" si="36"/>
        <v>326002260101</v>
      </c>
      <c r="I596" s="2" t="str">
        <f t="shared" si="37"/>
        <v>2</v>
      </c>
      <c r="J596" s="34" t="s">
        <v>2307</v>
      </c>
      <c r="K596" s="21">
        <v>250</v>
      </c>
      <c r="L596" t="e">
        <f>INDEX('A I D FUTURES'!$B:$B,MATCH(H596,'A I D FUTURES'!$A:$A,0))</f>
        <v>#N/A</v>
      </c>
    </row>
    <row r="597" spans="1:12" x14ac:dyDescent="0.25">
      <c r="A597" s="42" t="s">
        <v>82</v>
      </c>
      <c r="B597" s="40" t="s">
        <v>82</v>
      </c>
      <c r="C597" s="40" t="s">
        <v>2760</v>
      </c>
      <c r="D597" s="40" t="s">
        <v>2759</v>
      </c>
      <c r="E597" s="68">
        <v>32600</v>
      </c>
      <c r="F597" s="2" t="s">
        <v>308</v>
      </c>
      <c r="G597" s="40">
        <v>2260201</v>
      </c>
      <c r="H597" s="2" t="str">
        <f t="shared" si="36"/>
        <v>326002260201</v>
      </c>
      <c r="I597" s="2" t="str">
        <f t="shared" si="37"/>
        <v>2</v>
      </c>
      <c r="J597" s="2" t="s">
        <v>440</v>
      </c>
      <c r="K597" s="21">
        <v>100</v>
      </c>
      <c r="L597" t="e">
        <f>INDEX('A I D FUTURES'!$B:$B,MATCH(H597,'A I D FUTURES'!$A:$A,0))</f>
        <v>#N/A</v>
      </c>
    </row>
    <row r="598" spans="1:12" x14ac:dyDescent="0.25">
      <c r="A598" s="42" t="s">
        <v>82</v>
      </c>
      <c r="B598" s="40" t="s">
        <v>82</v>
      </c>
      <c r="C598" s="40" t="s">
        <v>2760</v>
      </c>
      <c r="D598" s="40" t="s">
        <v>2759</v>
      </c>
      <c r="E598" s="68">
        <v>32600</v>
      </c>
      <c r="F598" s="2" t="s">
        <v>308</v>
      </c>
      <c r="G598" s="40">
        <v>2269929</v>
      </c>
      <c r="H598" s="2" t="str">
        <f t="shared" si="36"/>
        <v>326002269929</v>
      </c>
      <c r="I598" s="2" t="str">
        <f t="shared" si="37"/>
        <v>2</v>
      </c>
      <c r="J598" s="2" t="s">
        <v>503</v>
      </c>
      <c r="K598" s="21">
        <v>2000</v>
      </c>
      <c r="L598">
        <f>INDEX('A I D FUTURES'!$B:$B,MATCH(H598,'A I D FUTURES'!$A:$A,0))</f>
        <v>847</v>
      </c>
    </row>
    <row r="599" spans="1:12" x14ac:dyDescent="0.25">
      <c r="A599" s="42" t="s">
        <v>82</v>
      </c>
      <c r="B599" s="40" t="s">
        <v>82</v>
      </c>
      <c r="C599" s="40" t="s">
        <v>2760</v>
      </c>
      <c r="D599" s="40" t="s">
        <v>2759</v>
      </c>
      <c r="E599" s="68">
        <v>32600</v>
      </c>
      <c r="F599" s="2" t="s">
        <v>308</v>
      </c>
      <c r="G599" s="40">
        <v>2270600</v>
      </c>
      <c r="H599" s="2" t="str">
        <f t="shared" si="36"/>
        <v>326002270600</v>
      </c>
      <c r="I599" s="2" t="str">
        <f t="shared" si="37"/>
        <v>2</v>
      </c>
      <c r="J599" s="2" t="s">
        <v>522</v>
      </c>
      <c r="K599" s="21">
        <v>50</v>
      </c>
      <c r="L599" t="e">
        <f>INDEX('A I D FUTURES'!$B:$B,MATCH(H599,'A I D FUTURES'!$A:$A,0))</f>
        <v>#N/A</v>
      </c>
    </row>
    <row r="600" spans="1:12" x14ac:dyDescent="0.25">
      <c r="A600" s="42" t="s">
        <v>278</v>
      </c>
      <c r="B600" s="40" t="s">
        <v>82</v>
      </c>
      <c r="C600" s="40" t="s">
        <v>2760</v>
      </c>
      <c r="D600" s="40" t="s">
        <v>2759</v>
      </c>
      <c r="E600" s="68">
        <v>32600</v>
      </c>
      <c r="F600" s="2" t="s">
        <v>308</v>
      </c>
      <c r="G600" s="40">
        <v>2279940</v>
      </c>
      <c r="H600" s="2" t="str">
        <f t="shared" si="36"/>
        <v>326002279940</v>
      </c>
      <c r="I600" s="2" t="str">
        <f t="shared" si="37"/>
        <v>2</v>
      </c>
      <c r="J600" s="2" t="s">
        <v>559</v>
      </c>
      <c r="K600" s="21">
        <v>1500</v>
      </c>
      <c r="L600" t="e">
        <f>INDEX('A I D FUTURES'!$B:$B,MATCH(H600,'A I D FUTURES'!$A:$A,0))</f>
        <v>#N/A</v>
      </c>
    </row>
    <row r="601" spans="1:12" x14ac:dyDescent="0.25">
      <c r="A601" s="42" t="s">
        <v>82</v>
      </c>
      <c r="B601" s="40" t="s">
        <v>82</v>
      </c>
      <c r="C601" s="40" t="s">
        <v>2760</v>
      </c>
      <c r="D601" s="40" t="s">
        <v>2759</v>
      </c>
      <c r="E601" s="68">
        <v>32600</v>
      </c>
      <c r="F601" s="2" t="s">
        <v>308</v>
      </c>
      <c r="G601" s="40">
        <v>6330006</v>
      </c>
      <c r="H601" s="2" t="str">
        <f t="shared" si="36"/>
        <v>326006330006</v>
      </c>
      <c r="I601" s="2" t="str">
        <f t="shared" si="37"/>
        <v>6</v>
      </c>
      <c r="J601" s="2" t="s">
        <v>736</v>
      </c>
      <c r="K601" s="21">
        <v>1000</v>
      </c>
      <c r="L601" t="e">
        <f>INDEX('A I D FUTURES'!$B:$B,MATCH(H601,'A I D FUTURES'!$A:$A,0))</f>
        <v>#N/A</v>
      </c>
    </row>
    <row r="602" spans="1:12" x14ac:dyDescent="0.25">
      <c r="A602" s="42" t="s">
        <v>82</v>
      </c>
      <c r="B602" s="40" t="s">
        <v>82</v>
      </c>
      <c r="C602" s="40" t="s">
        <v>2760</v>
      </c>
      <c r="D602" s="40" t="s">
        <v>2759</v>
      </c>
      <c r="E602" s="68">
        <v>32600</v>
      </c>
      <c r="F602" s="2" t="s">
        <v>308</v>
      </c>
      <c r="G602" s="40">
        <v>6330009</v>
      </c>
      <c r="H602" s="2" t="str">
        <f t="shared" si="36"/>
        <v>326006330009</v>
      </c>
      <c r="I602" s="2" t="str">
        <f t="shared" si="37"/>
        <v>6</v>
      </c>
      <c r="J602" s="2" t="s">
        <v>737</v>
      </c>
      <c r="K602" s="21">
        <v>3000</v>
      </c>
      <c r="L602" t="e">
        <f>INDEX('A I D FUTURES'!$B:$B,MATCH(H602,'A I D FUTURES'!$A:$A,0))</f>
        <v>#N/A</v>
      </c>
    </row>
    <row r="603" spans="1:12" x14ac:dyDescent="0.25">
      <c r="A603" s="42" t="s">
        <v>278</v>
      </c>
      <c r="B603" s="40" t="s">
        <v>278</v>
      </c>
      <c r="C603" s="40" t="s">
        <v>2751</v>
      </c>
      <c r="D603" s="40" t="s">
        <v>2750</v>
      </c>
      <c r="E603" s="68">
        <v>32600</v>
      </c>
      <c r="F603" s="2" t="s">
        <v>308</v>
      </c>
      <c r="G603" s="40">
        <v>6360000</v>
      </c>
      <c r="H603" s="2" t="str">
        <f t="shared" si="36"/>
        <v>326006360000</v>
      </c>
      <c r="I603" s="2" t="str">
        <f t="shared" si="37"/>
        <v>6</v>
      </c>
      <c r="J603" s="2" t="s">
        <v>723</v>
      </c>
      <c r="K603" s="21">
        <v>1000</v>
      </c>
      <c r="L603" t="e">
        <f>INDEX('A I D FUTURES'!$B:$B,MATCH(H603,'A I D FUTURES'!$A:$A,0))</f>
        <v>#N/A</v>
      </c>
    </row>
    <row r="604" spans="1:12" x14ac:dyDescent="0.25">
      <c r="A604" s="62" t="s">
        <v>284</v>
      </c>
      <c r="B604" s="108" t="s">
        <v>284</v>
      </c>
      <c r="C604" s="40" t="s">
        <v>2751</v>
      </c>
      <c r="D604" s="40" t="s">
        <v>2750</v>
      </c>
      <c r="E604" s="65">
        <v>32601</v>
      </c>
      <c r="F604" s="64" t="s">
        <v>309</v>
      </c>
      <c r="G604" s="87">
        <v>1300001</v>
      </c>
      <c r="H604" s="64" t="str">
        <f t="shared" si="36"/>
        <v>326011300001</v>
      </c>
      <c r="I604" s="64" t="str">
        <f t="shared" si="37"/>
        <v>1</v>
      </c>
      <c r="J604" s="64" t="s">
        <v>299</v>
      </c>
      <c r="K604" s="21">
        <v>11422.79</v>
      </c>
      <c r="L604" t="e">
        <f>INDEX('A I D FUTURES'!$B:$B,MATCH(H604,'A I D FUTURES'!$A:$A,0))</f>
        <v>#N/A</v>
      </c>
    </row>
    <row r="605" spans="1:12" x14ac:dyDescent="0.25">
      <c r="A605" s="62" t="s">
        <v>284</v>
      </c>
      <c r="B605" s="108" t="s">
        <v>284</v>
      </c>
      <c r="C605" s="40" t="s">
        <v>2751</v>
      </c>
      <c r="D605" s="40" t="s">
        <v>2750</v>
      </c>
      <c r="E605" s="65">
        <v>32601</v>
      </c>
      <c r="F605" s="64" t="s">
        <v>309</v>
      </c>
      <c r="G605" s="87">
        <v>1300002</v>
      </c>
      <c r="H605" s="64" t="str">
        <f t="shared" si="36"/>
        <v>326011300002</v>
      </c>
      <c r="I605" s="64" t="str">
        <f t="shared" si="37"/>
        <v>1</v>
      </c>
      <c r="J605" s="64" t="s">
        <v>324</v>
      </c>
      <c r="K605" s="21">
        <v>2926.82</v>
      </c>
      <c r="L605" t="e">
        <f>INDEX('A I D FUTURES'!$B:$B,MATCH(H605,'A I D FUTURES'!$A:$A,0))</f>
        <v>#N/A</v>
      </c>
    </row>
    <row r="606" spans="1:12" x14ac:dyDescent="0.25">
      <c r="A606" s="62" t="s">
        <v>284</v>
      </c>
      <c r="B606" s="108" t="s">
        <v>284</v>
      </c>
      <c r="C606" s="40" t="s">
        <v>2751</v>
      </c>
      <c r="D606" s="40" t="s">
        <v>2750</v>
      </c>
      <c r="E606" s="65">
        <v>32601</v>
      </c>
      <c r="F606" s="64" t="s">
        <v>309</v>
      </c>
      <c r="G606" s="87">
        <v>1300201</v>
      </c>
      <c r="H606" s="64" t="str">
        <f t="shared" si="36"/>
        <v>326011300201</v>
      </c>
      <c r="I606" s="64" t="str">
        <f t="shared" si="37"/>
        <v>1</v>
      </c>
      <c r="J606" s="64" t="s">
        <v>327</v>
      </c>
      <c r="K606" s="21">
        <v>5663.42</v>
      </c>
      <c r="L606" t="e">
        <f>INDEX('A I D FUTURES'!$B:$B,MATCH(H606,'A I D FUTURES'!$A:$A,0))</f>
        <v>#N/A</v>
      </c>
    </row>
    <row r="607" spans="1:12" x14ac:dyDescent="0.25">
      <c r="A607" s="62" t="s">
        <v>284</v>
      </c>
      <c r="B607" s="108" t="s">
        <v>284</v>
      </c>
      <c r="C607" s="40" t="s">
        <v>2751</v>
      </c>
      <c r="D607" s="40" t="s">
        <v>2750</v>
      </c>
      <c r="E607" s="65">
        <v>32601</v>
      </c>
      <c r="F607" s="64" t="s">
        <v>309</v>
      </c>
      <c r="G607" s="87">
        <v>1300202</v>
      </c>
      <c r="H607" s="64" t="str">
        <f t="shared" si="36"/>
        <v>326011300202</v>
      </c>
      <c r="I607" s="64" t="str">
        <f t="shared" si="37"/>
        <v>1</v>
      </c>
      <c r="J607" s="64" t="s">
        <v>328</v>
      </c>
      <c r="K607" s="21">
        <v>4642.82</v>
      </c>
      <c r="L607" t="e">
        <f>INDEX('A I D FUTURES'!$B:$B,MATCH(H607,'A I D FUTURES'!$A:$A,0))</f>
        <v>#N/A</v>
      </c>
    </row>
    <row r="608" spans="1:12" x14ac:dyDescent="0.25">
      <c r="A608" s="62" t="s">
        <v>284</v>
      </c>
      <c r="B608" s="108" t="s">
        <v>284</v>
      </c>
      <c r="C608" s="40" t="s">
        <v>2751</v>
      </c>
      <c r="D608" s="40" t="s">
        <v>2750</v>
      </c>
      <c r="E608" s="65">
        <v>32601</v>
      </c>
      <c r="F608" s="64" t="s">
        <v>309</v>
      </c>
      <c r="G608" s="87">
        <v>1600001</v>
      </c>
      <c r="H608" s="64" t="str">
        <f t="shared" si="36"/>
        <v>326011600001</v>
      </c>
      <c r="I608" s="64" t="str">
        <f t="shared" si="37"/>
        <v>1</v>
      </c>
      <c r="J608" s="64" t="s">
        <v>349</v>
      </c>
      <c r="K608" s="21">
        <v>7780.2</v>
      </c>
      <c r="L608" t="e">
        <f>INDEX('A I D FUTURES'!$B:$B,MATCH(H608,'A I D FUTURES'!$A:$A,0))</f>
        <v>#N/A</v>
      </c>
    </row>
    <row r="609" spans="1:13" x14ac:dyDescent="0.25">
      <c r="A609" s="42" t="s">
        <v>278</v>
      </c>
      <c r="B609" s="40" t="s">
        <v>278</v>
      </c>
      <c r="C609" s="40" t="s">
        <v>2751</v>
      </c>
      <c r="D609" s="40" t="s">
        <v>2750</v>
      </c>
      <c r="E609" s="68">
        <v>32601</v>
      </c>
      <c r="F609" s="2" t="s">
        <v>309</v>
      </c>
      <c r="G609" s="40">
        <v>2060001</v>
      </c>
      <c r="H609" s="2" t="str">
        <f t="shared" si="36"/>
        <v>326012060001</v>
      </c>
      <c r="I609" s="2" t="str">
        <f t="shared" si="37"/>
        <v>2</v>
      </c>
      <c r="J609" s="2" t="s">
        <v>279</v>
      </c>
      <c r="K609" s="21">
        <v>134.32</v>
      </c>
      <c r="L609">
        <f>INDEX('A I D FUTURES'!$B:$B,MATCH(H609,'A I D FUTURES'!$A:$A,0))</f>
        <v>134.31</v>
      </c>
    </row>
    <row r="610" spans="1:13" x14ac:dyDescent="0.25">
      <c r="A610" s="42" t="s">
        <v>278</v>
      </c>
      <c r="B610" s="40" t="s">
        <v>278</v>
      </c>
      <c r="C610" s="40" t="s">
        <v>2751</v>
      </c>
      <c r="D610" s="40" t="s">
        <v>2750</v>
      </c>
      <c r="E610" s="68">
        <v>32601</v>
      </c>
      <c r="F610" s="2" t="s">
        <v>309</v>
      </c>
      <c r="G610" s="40">
        <v>2160001</v>
      </c>
      <c r="H610" s="2" t="str">
        <f t="shared" si="36"/>
        <v>326012160001</v>
      </c>
      <c r="I610" s="2" t="str">
        <f t="shared" si="37"/>
        <v>2</v>
      </c>
      <c r="J610" s="2" t="s">
        <v>383</v>
      </c>
      <c r="K610" s="21">
        <v>500</v>
      </c>
      <c r="L610" t="e">
        <f>INDEX('A I D FUTURES'!$B:$B,MATCH(H610,'A I D FUTURES'!$A:$A,0))</f>
        <v>#N/A</v>
      </c>
    </row>
    <row r="611" spans="1:13" x14ac:dyDescent="0.25">
      <c r="A611" s="42" t="s">
        <v>278</v>
      </c>
      <c r="B611" s="40" t="s">
        <v>278</v>
      </c>
      <c r="C611" s="40" t="s">
        <v>2751</v>
      </c>
      <c r="D611" s="40" t="s">
        <v>2750</v>
      </c>
      <c r="E611" s="68">
        <v>32601</v>
      </c>
      <c r="F611" s="2" t="s">
        <v>309</v>
      </c>
      <c r="G611" s="40">
        <v>2160002</v>
      </c>
      <c r="H611" s="2" t="str">
        <f t="shared" si="36"/>
        <v>326012160002</v>
      </c>
      <c r="I611" s="2" t="str">
        <f t="shared" si="37"/>
        <v>2</v>
      </c>
      <c r="J611" s="2" t="s">
        <v>384</v>
      </c>
      <c r="K611" s="21">
        <v>200</v>
      </c>
      <c r="L611" t="e">
        <f>INDEX('A I D FUTURES'!$B:$B,MATCH(H611,'A I D FUTURES'!$A:$A,0))</f>
        <v>#N/A</v>
      </c>
    </row>
    <row r="612" spans="1:13" x14ac:dyDescent="0.25">
      <c r="A612" s="42" t="s">
        <v>278</v>
      </c>
      <c r="B612" s="40" t="s">
        <v>278</v>
      </c>
      <c r="C612" s="40" t="s">
        <v>2751</v>
      </c>
      <c r="D612" s="40" t="s">
        <v>2750</v>
      </c>
      <c r="E612" s="68">
        <v>32601</v>
      </c>
      <c r="F612" s="2" t="s">
        <v>309</v>
      </c>
      <c r="G612" s="40">
        <v>2200010</v>
      </c>
      <c r="H612" s="2" t="str">
        <f t="shared" si="36"/>
        <v>326012200010</v>
      </c>
      <c r="I612" s="2" t="str">
        <f t="shared" si="37"/>
        <v>2</v>
      </c>
      <c r="J612" s="2" t="s">
        <v>393</v>
      </c>
      <c r="K612" s="21">
        <v>75.5</v>
      </c>
      <c r="L612">
        <f>INDEX('A I D FUTURES'!$B:$B,MATCH(H612,'A I D FUTURES'!$A:$A,0))</f>
        <v>75.5</v>
      </c>
      <c r="M612" s="56">
        <f>+K612-L612</f>
        <v>0</v>
      </c>
    </row>
    <row r="613" spans="1:13" x14ac:dyDescent="0.25">
      <c r="A613" s="42" t="s">
        <v>278</v>
      </c>
      <c r="B613" s="40" t="s">
        <v>278</v>
      </c>
      <c r="C613" s="40" t="s">
        <v>2751</v>
      </c>
      <c r="D613" s="40" t="s">
        <v>2750</v>
      </c>
      <c r="E613" s="68">
        <v>32601</v>
      </c>
      <c r="F613" s="2" t="s">
        <v>309</v>
      </c>
      <c r="G613" s="40">
        <v>2220001</v>
      </c>
      <c r="H613" s="2" t="str">
        <f t="shared" si="36"/>
        <v>326012220001</v>
      </c>
      <c r="I613" s="2" t="str">
        <f t="shared" si="37"/>
        <v>2</v>
      </c>
      <c r="J613" s="2" t="s">
        <v>421</v>
      </c>
      <c r="K613" s="21">
        <v>2000</v>
      </c>
      <c r="L613">
        <f>INDEX('A I D FUTURES'!$B:$B,MATCH(H613,'A I D FUTURES'!$A:$A,0))</f>
        <v>2000</v>
      </c>
    </row>
    <row r="614" spans="1:13" x14ac:dyDescent="0.25">
      <c r="A614" s="42" t="s">
        <v>278</v>
      </c>
      <c r="B614" s="40" t="s">
        <v>278</v>
      </c>
      <c r="C614" s="40" t="s">
        <v>2751</v>
      </c>
      <c r="D614" s="40" t="s">
        <v>2750</v>
      </c>
      <c r="E614" s="68">
        <v>32601</v>
      </c>
      <c r="F614" s="2" t="s">
        <v>309</v>
      </c>
      <c r="G614" s="40">
        <v>6360000</v>
      </c>
      <c r="H614" s="2" t="str">
        <f t="shared" si="36"/>
        <v>326016360000</v>
      </c>
      <c r="I614" s="2" t="str">
        <f t="shared" si="37"/>
        <v>6</v>
      </c>
      <c r="J614" s="2" t="s">
        <v>723</v>
      </c>
      <c r="K614" s="21">
        <v>3500</v>
      </c>
      <c r="L614" t="e">
        <f>INDEX('A I D FUTURES'!$B:$B,MATCH(H614,'A I D FUTURES'!$A:$A,0))</f>
        <v>#N/A</v>
      </c>
      <c r="M614" s="56" t="e">
        <f t="shared" ref="M614:M615" si="39">+K614-L614</f>
        <v>#N/A</v>
      </c>
    </row>
    <row r="615" spans="1:13" x14ac:dyDescent="0.25">
      <c r="A615" s="42" t="s">
        <v>198</v>
      </c>
      <c r="B615" s="40" t="s">
        <v>198</v>
      </c>
      <c r="C615" s="40" t="s">
        <v>2760</v>
      </c>
      <c r="D615" s="40" t="s">
        <v>2759</v>
      </c>
      <c r="E615" s="68">
        <v>32602</v>
      </c>
      <c r="F615" s="2" t="s">
        <v>200</v>
      </c>
      <c r="G615" s="40">
        <v>2269900</v>
      </c>
      <c r="H615" s="2" t="str">
        <f t="shared" si="36"/>
        <v>326022269900</v>
      </c>
      <c r="I615" s="2" t="str">
        <f t="shared" si="37"/>
        <v>2</v>
      </c>
      <c r="J615" s="2" t="s">
        <v>469</v>
      </c>
      <c r="K615" s="21">
        <v>5000</v>
      </c>
      <c r="L615">
        <f>INDEX('A I D FUTURES'!$B:$B,MATCH(H615,'A I D FUTURES'!$A:$A,0))</f>
        <v>181.5</v>
      </c>
      <c r="M615" s="56">
        <f t="shared" si="39"/>
        <v>4818.5</v>
      </c>
    </row>
    <row r="616" spans="1:13" x14ac:dyDescent="0.25">
      <c r="A616" s="42" t="s">
        <v>198</v>
      </c>
      <c r="B616" s="40" t="s">
        <v>198</v>
      </c>
      <c r="C616" s="40" t="s">
        <v>2760</v>
      </c>
      <c r="D616" s="40" t="s">
        <v>2759</v>
      </c>
      <c r="E616" s="68">
        <v>32602</v>
      </c>
      <c r="F616" s="2" t="s">
        <v>200</v>
      </c>
      <c r="G616" s="40">
        <v>2269901</v>
      </c>
      <c r="H616" s="2" t="str">
        <f t="shared" si="36"/>
        <v>326022269901</v>
      </c>
      <c r="I616" s="2" t="str">
        <f t="shared" si="37"/>
        <v>2</v>
      </c>
      <c r="J616" s="2" t="s">
        <v>473</v>
      </c>
      <c r="K616" s="21">
        <v>2500</v>
      </c>
      <c r="L616" t="e">
        <f>INDEX('A I D FUTURES'!$B:$B,MATCH(H616,'A I D FUTURES'!$A:$A,0))</f>
        <v>#N/A</v>
      </c>
    </row>
    <row r="617" spans="1:13" x14ac:dyDescent="0.25">
      <c r="A617" s="42" t="s">
        <v>198</v>
      </c>
      <c r="B617" s="40" t="s">
        <v>198</v>
      </c>
      <c r="C617" s="40" t="s">
        <v>2760</v>
      </c>
      <c r="D617" s="40" t="s">
        <v>2759</v>
      </c>
      <c r="E617" s="68">
        <v>32602</v>
      </c>
      <c r="F617" s="2" t="s">
        <v>200</v>
      </c>
      <c r="G617" s="40">
        <v>2269902</v>
      </c>
      <c r="H617" s="2" t="str">
        <f t="shared" si="36"/>
        <v>326022269902</v>
      </c>
      <c r="I617" s="2" t="str">
        <f t="shared" si="37"/>
        <v>2</v>
      </c>
      <c r="J617" s="2" t="s">
        <v>479</v>
      </c>
      <c r="K617" s="21">
        <v>2500</v>
      </c>
      <c r="L617" t="e">
        <f>INDEX('A I D FUTURES'!$B:$B,MATCH(H617,'A I D FUTURES'!$A:$A,0))</f>
        <v>#N/A</v>
      </c>
    </row>
    <row r="618" spans="1:13" x14ac:dyDescent="0.25">
      <c r="A618" s="42" t="s">
        <v>198</v>
      </c>
      <c r="B618" s="40" t="s">
        <v>198</v>
      </c>
      <c r="C618" s="40" t="s">
        <v>2760</v>
      </c>
      <c r="D618" s="40" t="s">
        <v>2759</v>
      </c>
      <c r="E618" s="68">
        <v>32602</v>
      </c>
      <c r="F618" s="2" t="s">
        <v>200</v>
      </c>
      <c r="G618" s="40">
        <v>2269903</v>
      </c>
      <c r="H618" s="2" t="str">
        <f t="shared" si="36"/>
        <v>326022269903</v>
      </c>
      <c r="I618" s="2" t="str">
        <f t="shared" si="37"/>
        <v>2</v>
      </c>
      <c r="J618" s="2" t="s">
        <v>476</v>
      </c>
      <c r="K618" s="21">
        <v>41700</v>
      </c>
      <c r="L618" t="e">
        <f>INDEX('A I D FUTURES'!$B:$B,MATCH(H618,'A I D FUTURES'!$A:$A,0))</f>
        <v>#N/A</v>
      </c>
    </row>
    <row r="619" spans="1:13" x14ac:dyDescent="0.25">
      <c r="A619" s="42" t="s">
        <v>198</v>
      </c>
      <c r="B619" s="40" t="s">
        <v>198</v>
      </c>
      <c r="C619" s="40" t="s">
        <v>2760</v>
      </c>
      <c r="D619" s="40" t="s">
        <v>2759</v>
      </c>
      <c r="E619" s="68">
        <v>32602</v>
      </c>
      <c r="F619" s="2" t="s">
        <v>200</v>
      </c>
      <c r="G619" s="40">
        <v>2269916</v>
      </c>
      <c r="H619" s="2" t="str">
        <f t="shared" si="36"/>
        <v>326022269916</v>
      </c>
      <c r="I619" s="2" t="str">
        <f t="shared" si="37"/>
        <v>2</v>
      </c>
      <c r="J619" s="2" t="s">
        <v>490</v>
      </c>
      <c r="K619" s="21">
        <v>1500</v>
      </c>
      <c r="L619" t="e">
        <f>INDEX('A I D FUTURES'!$B:$B,MATCH(H619,'A I D FUTURES'!$A:$A,0))</f>
        <v>#N/A</v>
      </c>
    </row>
    <row r="620" spans="1:13" x14ac:dyDescent="0.25">
      <c r="A620" s="42" t="s">
        <v>198</v>
      </c>
      <c r="B620" s="40" t="s">
        <v>198</v>
      </c>
      <c r="C620" s="40" t="s">
        <v>2760</v>
      </c>
      <c r="D620" s="40" t="s">
        <v>2759</v>
      </c>
      <c r="E620" s="68">
        <v>32602</v>
      </c>
      <c r="F620" s="2" t="s">
        <v>200</v>
      </c>
      <c r="G620" s="40">
        <v>2279900</v>
      </c>
      <c r="H620" s="2" t="str">
        <f t="shared" si="36"/>
        <v>326022279900</v>
      </c>
      <c r="I620" s="2" t="str">
        <f t="shared" si="37"/>
        <v>2</v>
      </c>
      <c r="J620" s="2" t="s">
        <v>527</v>
      </c>
      <c r="K620" s="21">
        <v>1500</v>
      </c>
      <c r="L620" t="e">
        <f>INDEX('A I D FUTURES'!$B:$B,MATCH(H620,'A I D FUTURES'!$A:$A,0))</f>
        <v>#N/A</v>
      </c>
    </row>
    <row r="621" spans="1:13" x14ac:dyDescent="0.25">
      <c r="A621" s="42" t="s">
        <v>198</v>
      </c>
      <c r="B621" s="40" t="s">
        <v>198</v>
      </c>
      <c r="C621" s="40" t="s">
        <v>2760</v>
      </c>
      <c r="D621" s="40" t="s">
        <v>2759</v>
      </c>
      <c r="E621" s="68">
        <v>32602</v>
      </c>
      <c r="F621" s="2" t="s">
        <v>200</v>
      </c>
      <c r="G621" s="40">
        <v>2279907</v>
      </c>
      <c r="H621" s="2" t="str">
        <f t="shared" si="36"/>
        <v>326022279907</v>
      </c>
      <c r="I621" s="2" t="str">
        <f t="shared" si="37"/>
        <v>2</v>
      </c>
      <c r="J621" s="2" t="s">
        <v>543</v>
      </c>
      <c r="K621" s="21">
        <v>12000</v>
      </c>
      <c r="L621" t="e">
        <f>INDEX('A I D FUTURES'!$B:$B,MATCH(H621,'A I D FUTURES'!$A:$A,0))</f>
        <v>#N/A</v>
      </c>
    </row>
    <row r="622" spans="1:13" x14ac:dyDescent="0.25">
      <c r="A622" s="42" t="s">
        <v>198</v>
      </c>
      <c r="B622" s="40" t="s">
        <v>198</v>
      </c>
      <c r="C622" s="40" t="s">
        <v>2760</v>
      </c>
      <c r="D622" s="40" t="s">
        <v>2759</v>
      </c>
      <c r="E622" s="68">
        <v>32602</v>
      </c>
      <c r="F622" s="2" t="s">
        <v>200</v>
      </c>
      <c r="G622" s="40">
        <v>2279947</v>
      </c>
      <c r="H622" s="2" t="str">
        <f t="shared" si="36"/>
        <v>326022279947</v>
      </c>
      <c r="I622" s="2" t="str">
        <f t="shared" si="37"/>
        <v>2</v>
      </c>
      <c r="J622" s="2" t="s">
        <v>561</v>
      </c>
      <c r="K622" s="21">
        <v>2000</v>
      </c>
      <c r="L622" t="e">
        <f>INDEX('A I D FUTURES'!$B:$B,MATCH(H622,'A I D FUTURES'!$A:$A,0))</f>
        <v>#N/A</v>
      </c>
    </row>
    <row r="623" spans="1:13" x14ac:dyDescent="0.25">
      <c r="A623" s="42" t="s">
        <v>198</v>
      </c>
      <c r="B623" s="40" t="s">
        <v>198</v>
      </c>
      <c r="C623" s="40" t="s">
        <v>2760</v>
      </c>
      <c r="D623" s="40" t="s">
        <v>2759</v>
      </c>
      <c r="E623" s="68">
        <v>32602</v>
      </c>
      <c r="F623" s="2" t="s">
        <v>200</v>
      </c>
      <c r="G623" s="40">
        <v>4800070</v>
      </c>
      <c r="H623" s="2" t="str">
        <f t="shared" si="36"/>
        <v>326024800070</v>
      </c>
      <c r="I623" s="2" t="str">
        <f t="shared" si="37"/>
        <v>4</v>
      </c>
      <c r="J623" s="40" t="s">
        <v>654</v>
      </c>
      <c r="K623" s="21">
        <v>9000</v>
      </c>
      <c r="L623" t="e">
        <f>INDEX('A I D FUTURES'!$B:$B,MATCH(H623,'A I D FUTURES'!$A:$A,0))</f>
        <v>#N/A</v>
      </c>
    </row>
    <row r="624" spans="1:13" x14ac:dyDescent="0.25">
      <c r="A624" s="42" t="s">
        <v>198</v>
      </c>
      <c r="B624" s="40" t="s">
        <v>198</v>
      </c>
      <c r="C624" s="40" t="s">
        <v>2760</v>
      </c>
      <c r="D624" s="40" t="s">
        <v>2759</v>
      </c>
      <c r="E624" s="68">
        <v>32602</v>
      </c>
      <c r="F624" s="2" t="s">
        <v>200</v>
      </c>
      <c r="G624" s="40">
        <v>4800115</v>
      </c>
      <c r="H624" s="2" t="str">
        <f t="shared" si="36"/>
        <v>326024800115</v>
      </c>
      <c r="I624" s="2" t="str">
        <f t="shared" si="37"/>
        <v>4</v>
      </c>
      <c r="J624" s="40" t="s">
        <v>675</v>
      </c>
      <c r="K624" s="21">
        <v>500</v>
      </c>
      <c r="L624" t="e">
        <f>INDEX('A I D FUTURES'!$B:$B,MATCH(H624,'A I D FUTURES'!$A:$A,0))</f>
        <v>#N/A</v>
      </c>
    </row>
    <row r="625" spans="1:13" x14ac:dyDescent="0.25">
      <c r="A625" s="42" t="s">
        <v>198</v>
      </c>
      <c r="B625" s="40" t="s">
        <v>198</v>
      </c>
      <c r="C625" s="40" t="s">
        <v>2760</v>
      </c>
      <c r="D625" s="40" t="s">
        <v>2759</v>
      </c>
      <c r="E625" s="68">
        <v>32602</v>
      </c>
      <c r="F625" s="2" t="s">
        <v>200</v>
      </c>
      <c r="G625" s="40">
        <v>4800121</v>
      </c>
      <c r="H625" s="2" t="str">
        <f t="shared" si="36"/>
        <v>326024800121</v>
      </c>
      <c r="I625" s="2" t="str">
        <f t="shared" si="37"/>
        <v>4</v>
      </c>
      <c r="J625" s="40" t="s">
        <v>676</v>
      </c>
      <c r="K625" s="21">
        <v>500</v>
      </c>
      <c r="L625" t="e">
        <f>INDEX('A I D FUTURES'!$B:$B,MATCH(H625,'A I D FUTURES'!$A:$A,0))</f>
        <v>#N/A</v>
      </c>
      <c r="M625" s="56" t="e">
        <f>+K625-L625</f>
        <v>#N/A</v>
      </c>
    </row>
    <row r="626" spans="1:13" x14ac:dyDescent="0.25">
      <c r="A626" s="42" t="s">
        <v>198</v>
      </c>
      <c r="B626" s="40" t="s">
        <v>198</v>
      </c>
      <c r="C626" s="40" t="s">
        <v>2760</v>
      </c>
      <c r="D626" s="40" t="s">
        <v>2759</v>
      </c>
      <c r="E626" s="68">
        <v>32602</v>
      </c>
      <c r="F626" s="2" t="s">
        <v>200</v>
      </c>
      <c r="G626" s="40">
        <v>4800147</v>
      </c>
      <c r="H626" s="2" t="str">
        <f t="shared" si="36"/>
        <v>326024800147</v>
      </c>
      <c r="I626" s="2" t="str">
        <f t="shared" si="37"/>
        <v>4</v>
      </c>
      <c r="J626" s="40" t="s">
        <v>684</v>
      </c>
      <c r="K626" s="21">
        <v>500</v>
      </c>
      <c r="L626" t="e">
        <f>INDEX('A I D FUTURES'!$B:$B,MATCH(H626,'A I D FUTURES'!$A:$A,0))</f>
        <v>#N/A</v>
      </c>
    </row>
    <row r="627" spans="1:13" x14ac:dyDescent="0.25">
      <c r="A627" s="42" t="s">
        <v>198</v>
      </c>
      <c r="B627" s="40" t="s">
        <v>198</v>
      </c>
      <c r="C627" s="40" t="s">
        <v>2760</v>
      </c>
      <c r="D627" s="40" t="s">
        <v>2759</v>
      </c>
      <c r="E627" s="68">
        <v>32602</v>
      </c>
      <c r="F627" s="2" t="s">
        <v>200</v>
      </c>
      <c r="G627" s="40">
        <v>4800149</v>
      </c>
      <c r="H627" s="2" t="str">
        <f t="shared" si="36"/>
        <v>326024800149</v>
      </c>
      <c r="I627" s="2" t="str">
        <f t="shared" si="37"/>
        <v>4</v>
      </c>
      <c r="J627" s="40" t="s">
        <v>685</v>
      </c>
      <c r="K627" s="21">
        <v>500</v>
      </c>
      <c r="L627" t="e">
        <f>INDEX('A I D FUTURES'!$B:$B,MATCH(H627,'A I D FUTURES'!$A:$A,0))</f>
        <v>#N/A</v>
      </c>
    </row>
    <row r="628" spans="1:13" x14ac:dyDescent="0.25">
      <c r="A628" s="42" t="s">
        <v>198</v>
      </c>
      <c r="B628" s="40" t="s">
        <v>198</v>
      </c>
      <c r="C628" s="40" t="s">
        <v>2760</v>
      </c>
      <c r="D628" s="40" t="s">
        <v>2759</v>
      </c>
      <c r="E628" s="68">
        <v>32602</v>
      </c>
      <c r="F628" s="2" t="s">
        <v>200</v>
      </c>
      <c r="G628" s="40">
        <v>4800150</v>
      </c>
      <c r="H628" s="2" t="str">
        <f t="shared" si="36"/>
        <v>326024800150</v>
      </c>
      <c r="I628" s="2" t="str">
        <f t="shared" si="37"/>
        <v>4</v>
      </c>
      <c r="J628" s="40" t="s">
        <v>686</v>
      </c>
      <c r="K628" s="21">
        <v>500</v>
      </c>
      <c r="L628" t="e">
        <f>INDEX('A I D FUTURES'!$B:$B,MATCH(H628,'A I D FUTURES'!$A:$A,0))</f>
        <v>#N/A</v>
      </c>
    </row>
    <row r="629" spans="1:13" x14ac:dyDescent="0.25">
      <c r="A629" s="42" t="s">
        <v>198</v>
      </c>
      <c r="B629" s="40" t="s">
        <v>198</v>
      </c>
      <c r="C629" s="40" t="s">
        <v>2760</v>
      </c>
      <c r="D629" s="40" t="s">
        <v>2759</v>
      </c>
      <c r="E629" s="68">
        <v>32602</v>
      </c>
      <c r="F629" s="2" t="s">
        <v>200</v>
      </c>
      <c r="G629" s="40">
        <v>4800174</v>
      </c>
      <c r="H629" s="2" t="str">
        <f t="shared" si="36"/>
        <v>326024800174</v>
      </c>
      <c r="I629" s="2" t="str">
        <f t="shared" si="37"/>
        <v>4</v>
      </c>
      <c r="J629" s="40" t="s">
        <v>694</v>
      </c>
      <c r="K629" s="21">
        <v>500</v>
      </c>
      <c r="L629" t="e">
        <f>INDEX('A I D FUTURES'!$B:$B,MATCH(H629,'A I D FUTURES'!$A:$A,0))</f>
        <v>#N/A</v>
      </c>
    </row>
    <row r="630" spans="1:13" x14ac:dyDescent="0.25">
      <c r="A630" s="42" t="s">
        <v>198</v>
      </c>
      <c r="B630" s="40" t="s">
        <v>198</v>
      </c>
      <c r="C630" s="40" t="s">
        <v>2760</v>
      </c>
      <c r="D630" s="40" t="s">
        <v>2759</v>
      </c>
      <c r="E630" s="68">
        <v>32602</v>
      </c>
      <c r="F630" s="2" t="s">
        <v>200</v>
      </c>
      <c r="G630" s="40">
        <v>4800177</v>
      </c>
      <c r="H630" s="2" t="str">
        <f t="shared" si="36"/>
        <v>326024800177</v>
      </c>
      <c r="I630" s="2" t="str">
        <f t="shared" si="37"/>
        <v>4</v>
      </c>
      <c r="J630" s="40" t="s">
        <v>1535</v>
      </c>
      <c r="K630" s="21">
        <v>500</v>
      </c>
      <c r="L630" t="e">
        <f>INDEX('A I D FUTURES'!$B:$B,MATCH(H630,'A I D FUTURES'!$A:$A,0))</f>
        <v>#N/A</v>
      </c>
      <c r="M630" s="56" t="e">
        <f t="shared" ref="M630:M633" si="40">+K630-L630</f>
        <v>#N/A</v>
      </c>
    </row>
    <row r="631" spans="1:13" x14ac:dyDescent="0.25">
      <c r="A631" s="42" t="s">
        <v>198</v>
      </c>
      <c r="B631" s="40" t="s">
        <v>198</v>
      </c>
      <c r="C631" s="40" t="s">
        <v>2760</v>
      </c>
      <c r="D631" s="40" t="s">
        <v>2759</v>
      </c>
      <c r="E631" s="68">
        <v>32602</v>
      </c>
      <c r="F631" s="2" t="s">
        <v>200</v>
      </c>
      <c r="G631" s="40">
        <v>4800178</v>
      </c>
      <c r="H631" s="2" t="str">
        <f t="shared" si="36"/>
        <v>326024800178</v>
      </c>
      <c r="I631" s="2" t="str">
        <f t="shared" si="37"/>
        <v>4</v>
      </c>
      <c r="J631" s="40" t="s">
        <v>695</v>
      </c>
      <c r="K631" s="21">
        <v>500</v>
      </c>
      <c r="L631" t="e">
        <f>INDEX('A I D FUTURES'!$B:$B,MATCH(H631,'A I D FUTURES'!$A:$A,0))</f>
        <v>#N/A</v>
      </c>
      <c r="M631" s="56" t="e">
        <f t="shared" si="40"/>
        <v>#N/A</v>
      </c>
    </row>
    <row r="632" spans="1:13" x14ac:dyDescent="0.25">
      <c r="A632" s="42" t="s">
        <v>198</v>
      </c>
      <c r="B632" s="40" t="s">
        <v>198</v>
      </c>
      <c r="C632" s="40" t="s">
        <v>2760</v>
      </c>
      <c r="D632" s="40" t="s">
        <v>2759</v>
      </c>
      <c r="E632" s="68">
        <v>32602</v>
      </c>
      <c r="F632" s="2" t="s">
        <v>200</v>
      </c>
      <c r="G632" s="40">
        <v>4800185</v>
      </c>
      <c r="H632" s="2" t="str">
        <f t="shared" si="36"/>
        <v>326024800185</v>
      </c>
      <c r="I632" s="2" t="str">
        <f t="shared" si="37"/>
        <v>4</v>
      </c>
      <c r="J632" s="40" t="s">
        <v>699</v>
      </c>
      <c r="K632" s="21">
        <v>8000</v>
      </c>
      <c r="L632" t="e">
        <f>INDEX('A I D FUTURES'!$B:$B,MATCH(H632,'A I D FUTURES'!$A:$A,0))</f>
        <v>#N/A</v>
      </c>
      <c r="M632" s="56" t="e">
        <f t="shared" si="40"/>
        <v>#N/A</v>
      </c>
    </row>
    <row r="633" spans="1:13" x14ac:dyDescent="0.25">
      <c r="A633" s="42" t="s">
        <v>150</v>
      </c>
      <c r="B633" s="40" t="s">
        <v>150</v>
      </c>
      <c r="C633" s="40" t="s">
        <v>2755</v>
      </c>
      <c r="D633" s="40" t="s">
        <v>2754</v>
      </c>
      <c r="E633" s="68">
        <v>32603</v>
      </c>
      <c r="F633" s="2" t="s">
        <v>370</v>
      </c>
      <c r="G633" s="40">
        <v>2120000</v>
      </c>
      <c r="H633" s="2" t="str">
        <f t="shared" si="36"/>
        <v>326032120000</v>
      </c>
      <c r="I633" s="2" t="str">
        <f t="shared" si="37"/>
        <v>2</v>
      </c>
      <c r="J633" s="2" t="s">
        <v>368</v>
      </c>
      <c r="K633" s="21">
        <v>1500</v>
      </c>
      <c r="L633" t="e">
        <f>INDEX('A I D FUTURES'!$B:$B,MATCH(H633,'A I D FUTURES'!$A:$A,0))</f>
        <v>#N/A</v>
      </c>
      <c r="M633" s="56" t="e">
        <f t="shared" si="40"/>
        <v>#N/A</v>
      </c>
    </row>
    <row r="634" spans="1:13" x14ac:dyDescent="0.25">
      <c r="A634" s="42" t="s">
        <v>198</v>
      </c>
      <c r="B634" s="40" t="s">
        <v>150</v>
      </c>
      <c r="C634" s="40" t="s">
        <v>2755</v>
      </c>
      <c r="D634" s="40" t="s">
        <v>2754</v>
      </c>
      <c r="E634" s="68">
        <v>32603</v>
      </c>
      <c r="F634" s="2" t="s">
        <v>370</v>
      </c>
      <c r="G634" s="40">
        <v>2130001</v>
      </c>
      <c r="H634" s="2" t="str">
        <f t="shared" si="36"/>
        <v>326032130001</v>
      </c>
      <c r="I634" s="2" t="str">
        <f t="shared" si="37"/>
        <v>2</v>
      </c>
      <c r="J634" s="2" t="s">
        <v>378</v>
      </c>
      <c r="K634" s="21">
        <v>500</v>
      </c>
      <c r="L634" t="e">
        <f>INDEX('A I D FUTURES'!$B:$B,MATCH(H634,'A I D FUTURES'!$A:$A,0))</f>
        <v>#N/A</v>
      </c>
    </row>
    <row r="635" spans="1:13" x14ac:dyDescent="0.25">
      <c r="A635" s="42" t="s">
        <v>214</v>
      </c>
      <c r="B635" s="40" t="s">
        <v>214</v>
      </c>
      <c r="C635" s="40" t="s">
        <v>2755</v>
      </c>
      <c r="D635" s="40" t="s">
        <v>2754</v>
      </c>
      <c r="E635" s="68">
        <v>32603</v>
      </c>
      <c r="F635" s="2" t="s">
        <v>370</v>
      </c>
      <c r="G635" s="40">
        <v>2210001</v>
      </c>
      <c r="H635" s="2" t="str">
        <f t="shared" ref="H635:H693" si="41">_xlfn.CONCAT(E635,G635)</f>
        <v>326032210001</v>
      </c>
      <c r="I635" s="2" t="str">
        <f t="shared" ref="I635:I693" si="42">MID(G635,1,1)</f>
        <v>2</v>
      </c>
      <c r="J635" s="2" t="s">
        <v>397</v>
      </c>
      <c r="K635" s="21">
        <v>5000</v>
      </c>
      <c r="L635">
        <f>INDEX('A I D FUTURES'!$B:$B,MATCH(H635,'A I D FUTURES'!$A:$A,0))</f>
        <v>2700</v>
      </c>
    </row>
    <row r="636" spans="1:13" x14ac:dyDescent="0.25">
      <c r="A636" s="42" t="s">
        <v>214</v>
      </c>
      <c r="B636" s="40" t="s">
        <v>214</v>
      </c>
      <c r="C636" s="40" t="s">
        <v>2755</v>
      </c>
      <c r="D636" s="40" t="s">
        <v>2754</v>
      </c>
      <c r="E636" s="68">
        <v>32603</v>
      </c>
      <c r="F636" s="2" t="s">
        <v>370</v>
      </c>
      <c r="G636" s="40">
        <v>2210101</v>
      </c>
      <c r="H636" s="2" t="str">
        <f t="shared" si="41"/>
        <v>326032210101</v>
      </c>
      <c r="I636" s="2" t="str">
        <f t="shared" si="42"/>
        <v>2</v>
      </c>
      <c r="J636" s="2" t="s">
        <v>403</v>
      </c>
      <c r="K636" s="21">
        <v>500</v>
      </c>
      <c r="L636" t="e">
        <f>INDEX('A I D FUTURES'!$B:$B,MATCH(H636,'A I D FUTURES'!$A:$A,0))</f>
        <v>#N/A</v>
      </c>
    </row>
    <row r="637" spans="1:13" x14ac:dyDescent="0.25">
      <c r="A637" s="42" t="s">
        <v>198</v>
      </c>
      <c r="B637" s="40" t="s">
        <v>150</v>
      </c>
      <c r="C637" s="40" t="s">
        <v>2755</v>
      </c>
      <c r="D637" s="40" t="s">
        <v>2754</v>
      </c>
      <c r="E637" s="68">
        <v>32603</v>
      </c>
      <c r="F637" s="2" t="s">
        <v>370</v>
      </c>
      <c r="G637" s="40">
        <v>2210301</v>
      </c>
      <c r="H637" s="2" t="str">
        <f t="shared" si="41"/>
        <v>326032210301</v>
      </c>
      <c r="I637" s="2" t="str">
        <f t="shared" si="42"/>
        <v>2</v>
      </c>
      <c r="J637" s="2" t="s">
        <v>407</v>
      </c>
      <c r="K637" s="21">
        <v>6000</v>
      </c>
      <c r="L637">
        <f>INDEX('A I D FUTURES'!$B:$B,MATCH(H637,'A I D FUTURES'!$A:$A,0))</f>
        <v>1333.33</v>
      </c>
      <c r="M637" s="56">
        <f>+K637-L637</f>
        <v>4666.67</v>
      </c>
    </row>
    <row r="638" spans="1:13" x14ac:dyDescent="0.25">
      <c r="A638" s="42" t="s">
        <v>278</v>
      </c>
      <c r="B638" s="40" t="s">
        <v>278</v>
      </c>
      <c r="C638" s="40" t="s">
        <v>2751</v>
      </c>
      <c r="D638" s="40" t="s">
        <v>2750</v>
      </c>
      <c r="E638" s="68">
        <v>32603</v>
      </c>
      <c r="F638" s="2" t="s">
        <v>370</v>
      </c>
      <c r="G638" s="40">
        <v>2220001</v>
      </c>
      <c r="H638" s="2" t="str">
        <f t="shared" si="41"/>
        <v>326032220001</v>
      </c>
      <c r="I638" s="2" t="str">
        <f t="shared" si="42"/>
        <v>2</v>
      </c>
      <c r="J638" s="2" t="s">
        <v>421</v>
      </c>
      <c r="K638" s="21">
        <v>550</v>
      </c>
      <c r="L638">
        <f>INDEX('A I D FUTURES'!$B:$B,MATCH(H638,'A I D FUTURES'!$A:$A,0))</f>
        <v>550</v>
      </c>
    </row>
    <row r="639" spans="1:13" x14ac:dyDescent="0.25">
      <c r="A639" s="62" t="s">
        <v>284</v>
      </c>
      <c r="B639" s="108" t="s">
        <v>284</v>
      </c>
      <c r="C639" s="40" t="s">
        <v>2751</v>
      </c>
      <c r="D639" s="40" t="s">
        <v>2750</v>
      </c>
      <c r="E639" s="65">
        <v>32701</v>
      </c>
      <c r="F639" s="64" t="s">
        <v>310</v>
      </c>
      <c r="G639" s="87">
        <v>1300001</v>
      </c>
      <c r="H639" s="64" t="str">
        <f t="shared" si="41"/>
        <v>327011300001</v>
      </c>
      <c r="I639" s="64" t="str">
        <f t="shared" si="42"/>
        <v>1</v>
      </c>
      <c r="J639" s="64" t="s">
        <v>299</v>
      </c>
      <c r="K639" s="21">
        <v>11422.79</v>
      </c>
      <c r="L639" t="e">
        <f>INDEX('A I D FUTURES'!$B:$B,MATCH(H639,'A I D FUTURES'!$A:$A,0))</f>
        <v>#N/A</v>
      </c>
    </row>
    <row r="640" spans="1:13" x14ac:dyDescent="0.25">
      <c r="A640" s="62" t="s">
        <v>284</v>
      </c>
      <c r="B640" s="108" t="s">
        <v>284</v>
      </c>
      <c r="C640" s="40" t="s">
        <v>2751</v>
      </c>
      <c r="D640" s="40" t="s">
        <v>2750</v>
      </c>
      <c r="E640" s="65">
        <v>32701</v>
      </c>
      <c r="F640" s="64" t="s">
        <v>310</v>
      </c>
      <c r="G640" s="87">
        <v>1300002</v>
      </c>
      <c r="H640" s="64" t="str">
        <f t="shared" si="41"/>
        <v>327011300002</v>
      </c>
      <c r="I640" s="64" t="str">
        <f t="shared" si="42"/>
        <v>1</v>
      </c>
      <c r="J640" s="64" t="s">
        <v>324</v>
      </c>
      <c r="K640" s="21">
        <v>2508.6999999999998</v>
      </c>
      <c r="L640" t="e">
        <f>INDEX('A I D FUTURES'!$B:$B,MATCH(H640,'A I D FUTURES'!$A:$A,0))</f>
        <v>#N/A</v>
      </c>
      <c r="M640" s="56" t="e">
        <f>+K640-L640</f>
        <v>#N/A</v>
      </c>
    </row>
    <row r="641" spans="1:12" x14ac:dyDescent="0.25">
      <c r="A641" s="62" t="s">
        <v>284</v>
      </c>
      <c r="B641" s="108" t="s">
        <v>284</v>
      </c>
      <c r="C641" s="40" t="s">
        <v>2751</v>
      </c>
      <c r="D641" s="40" t="s">
        <v>2750</v>
      </c>
      <c r="E641" s="65">
        <v>32701</v>
      </c>
      <c r="F641" s="64" t="s">
        <v>310</v>
      </c>
      <c r="G641" s="87">
        <v>1300201</v>
      </c>
      <c r="H641" s="64" t="str">
        <f t="shared" si="41"/>
        <v>327011300201</v>
      </c>
      <c r="I641" s="64" t="str">
        <f t="shared" si="42"/>
        <v>1</v>
      </c>
      <c r="J641" s="64" t="s">
        <v>327</v>
      </c>
      <c r="K641" s="21">
        <v>6389.6</v>
      </c>
      <c r="L641" t="e">
        <f>INDEX('A I D FUTURES'!$B:$B,MATCH(H641,'A I D FUTURES'!$A:$A,0))</f>
        <v>#N/A</v>
      </c>
    </row>
    <row r="642" spans="1:12" x14ac:dyDescent="0.25">
      <c r="A642" s="62" t="s">
        <v>284</v>
      </c>
      <c r="B642" s="108" t="s">
        <v>284</v>
      </c>
      <c r="C642" s="40" t="s">
        <v>2751</v>
      </c>
      <c r="D642" s="40" t="s">
        <v>2750</v>
      </c>
      <c r="E642" s="65">
        <v>32701</v>
      </c>
      <c r="F642" s="64" t="s">
        <v>310</v>
      </c>
      <c r="G642" s="87">
        <v>1300202</v>
      </c>
      <c r="H642" s="64" t="str">
        <f t="shared" si="41"/>
        <v>327011300202</v>
      </c>
      <c r="I642" s="64" t="str">
        <f t="shared" si="42"/>
        <v>1</v>
      </c>
      <c r="J642" s="64" t="s">
        <v>328</v>
      </c>
      <c r="K642" s="21">
        <v>5443.76</v>
      </c>
      <c r="L642" t="e">
        <f>INDEX('A I D FUTURES'!$B:$B,MATCH(H642,'A I D FUTURES'!$A:$A,0))</f>
        <v>#N/A</v>
      </c>
    </row>
    <row r="643" spans="1:12" x14ac:dyDescent="0.25">
      <c r="A643" s="62" t="s">
        <v>284</v>
      </c>
      <c r="B643" s="108" t="s">
        <v>284</v>
      </c>
      <c r="C643" s="40" t="s">
        <v>2751</v>
      </c>
      <c r="D643" s="40" t="s">
        <v>2750</v>
      </c>
      <c r="E643" s="65">
        <v>32701</v>
      </c>
      <c r="F643" s="64" t="s">
        <v>310</v>
      </c>
      <c r="G643" s="87">
        <v>1310001</v>
      </c>
      <c r="H643" s="64" t="str">
        <f t="shared" si="41"/>
        <v>327011310001</v>
      </c>
      <c r="I643" s="64" t="str">
        <f t="shared" si="42"/>
        <v>1</v>
      </c>
      <c r="J643" s="64" t="s">
        <v>329</v>
      </c>
      <c r="K643" s="21">
        <v>2956.95</v>
      </c>
      <c r="L643" t="e">
        <f>INDEX('A I D FUTURES'!$B:$B,MATCH(H643,'A I D FUTURES'!$A:$A,0))</f>
        <v>#N/A</v>
      </c>
    </row>
    <row r="644" spans="1:12" x14ac:dyDescent="0.25">
      <c r="A644" s="62" t="s">
        <v>284</v>
      </c>
      <c r="B644" s="108" t="s">
        <v>284</v>
      </c>
      <c r="C644" s="40" t="s">
        <v>2751</v>
      </c>
      <c r="D644" s="40" t="s">
        <v>2750</v>
      </c>
      <c r="E644" s="65">
        <v>32701</v>
      </c>
      <c r="F644" s="64" t="s">
        <v>310</v>
      </c>
      <c r="G644" s="87">
        <v>1310002</v>
      </c>
      <c r="H644" s="64" t="str">
        <f t="shared" si="41"/>
        <v>327011310002</v>
      </c>
      <c r="I644" s="64" t="str">
        <f t="shared" si="42"/>
        <v>1</v>
      </c>
      <c r="J644" s="64" t="s">
        <v>340</v>
      </c>
      <c r="K644" s="21">
        <v>125.16</v>
      </c>
      <c r="L644" t="e">
        <f>INDEX('A I D FUTURES'!$B:$B,MATCH(H644,'A I D FUTURES'!$A:$A,0))</f>
        <v>#N/A</v>
      </c>
    </row>
    <row r="645" spans="1:12" x14ac:dyDescent="0.25">
      <c r="A645" s="62" t="s">
        <v>284</v>
      </c>
      <c r="B645" s="108" t="s">
        <v>284</v>
      </c>
      <c r="C645" s="40" t="s">
        <v>2751</v>
      </c>
      <c r="D645" s="40" t="s">
        <v>2750</v>
      </c>
      <c r="E645" s="65">
        <v>32701</v>
      </c>
      <c r="F645" s="64" t="s">
        <v>310</v>
      </c>
      <c r="G645" s="87">
        <v>1310003</v>
      </c>
      <c r="H645" s="64" t="str">
        <f t="shared" si="41"/>
        <v>327011310003</v>
      </c>
      <c r="I645" s="64" t="str">
        <f t="shared" si="42"/>
        <v>1</v>
      </c>
      <c r="J645" s="64" t="s">
        <v>341</v>
      </c>
      <c r="K645" s="21">
        <v>1630.67</v>
      </c>
      <c r="L645" t="e">
        <f>INDEX('A I D FUTURES'!$B:$B,MATCH(H645,'A I D FUTURES'!$A:$A,0))</f>
        <v>#N/A</v>
      </c>
    </row>
    <row r="646" spans="1:12" x14ac:dyDescent="0.25">
      <c r="A646" s="62" t="s">
        <v>284</v>
      </c>
      <c r="B646" s="108" t="s">
        <v>284</v>
      </c>
      <c r="C646" s="40" t="s">
        <v>2751</v>
      </c>
      <c r="D646" s="40" t="s">
        <v>2750</v>
      </c>
      <c r="E646" s="65">
        <v>32701</v>
      </c>
      <c r="F646" s="64" t="s">
        <v>310</v>
      </c>
      <c r="G646" s="87">
        <v>1310004</v>
      </c>
      <c r="H646" s="64" t="str">
        <f t="shared" si="41"/>
        <v>327011310004</v>
      </c>
      <c r="I646" s="64" t="str">
        <f t="shared" si="42"/>
        <v>1</v>
      </c>
      <c r="J646" s="64" t="s">
        <v>342</v>
      </c>
      <c r="K646" s="21">
        <v>1740.23</v>
      </c>
      <c r="L646" t="e">
        <f>INDEX('A I D FUTURES'!$B:$B,MATCH(H646,'A I D FUTURES'!$A:$A,0))</f>
        <v>#N/A</v>
      </c>
    </row>
    <row r="647" spans="1:12" x14ac:dyDescent="0.25">
      <c r="A647" s="62" t="s">
        <v>284</v>
      </c>
      <c r="B647" s="108" t="s">
        <v>284</v>
      </c>
      <c r="C647" s="40" t="s">
        <v>2751</v>
      </c>
      <c r="D647" s="40" t="s">
        <v>2750</v>
      </c>
      <c r="E647" s="65">
        <v>32701</v>
      </c>
      <c r="F647" s="64" t="s">
        <v>310</v>
      </c>
      <c r="G647" s="87">
        <v>1600001</v>
      </c>
      <c r="H647" s="64" t="str">
        <f t="shared" si="41"/>
        <v>327011600001</v>
      </c>
      <c r="I647" s="64" t="str">
        <f t="shared" si="42"/>
        <v>1</v>
      </c>
      <c r="J647" s="64" t="s">
        <v>349</v>
      </c>
      <c r="K647" s="21">
        <v>10187.76</v>
      </c>
      <c r="L647" t="e">
        <f>INDEX('A I D FUTURES'!$B:$B,MATCH(H647,'A I D FUTURES'!$A:$A,0))</f>
        <v>#N/A</v>
      </c>
    </row>
    <row r="648" spans="1:12" x14ac:dyDescent="0.25">
      <c r="A648" s="42" t="s">
        <v>278</v>
      </c>
      <c r="B648" s="40" t="s">
        <v>278</v>
      </c>
      <c r="C648" s="40" t="s">
        <v>2751</v>
      </c>
      <c r="D648" s="40" t="s">
        <v>2750</v>
      </c>
      <c r="E648" s="68">
        <v>32701</v>
      </c>
      <c r="F648" s="2" t="s">
        <v>310</v>
      </c>
      <c r="G648" s="40">
        <v>2060001</v>
      </c>
      <c r="H648" s="2" t="str">
        <f t="shared" si="41"/>
        <v>327012060001</v>
      </c>
      <c r="I648" s="2" t="str">
        <f t="shared" si="42"/>
        <v>2</v>
      </c>
      <c r="J648" s="2" t="s">
        <v>279</v>
      </c>
      <c r="K648" s="21">
        <v>43.56</v>
      </c>
      <c r="L648">
        <f>INDEX('A I D FUTURES'!$B:$B,MATCH(H648,'A I D FUTURES'!$A:$A,0))</f>
        <v>43.56</v>
      </c>
    </row>
    <row r="649" spans="1:12" x14ac:dyDescent="0.25">
      <c r="A649" s="42" t="s">
        <v>150</v>
      </c>
      <c r="B649" s="40" t="s">
        <v>150</v>
      </c>
      <c r="C649" s="40" t="s">
        <v>2755</v>
      </c>
      <c r="D649" s="40" t="s">
        <v>2754</v>
      </c>
      <c r="E649" s="68">
        <v>32701</v>
      </c>
      <c r="F649" s="2" t="s">
        <v>310</v>
      </c>
      <c r="G649" s="40">
        <v>2120000</v>
      </c>
      <c r="H649" s="2" t="str">
        <f t="shared" si="41"/>
        <v>327012120000</v>
      </c>
      <c r="I649" s="2" t="str">
        <f t="shared" si="42"/>
        <v>2</v>
      </c>
      <c r="J649" s="2" t="s">
        <v>368</v>
      </c>
      <c r="K649" s="21">
        <v>600</v>
      </c>
      <c r="L649" t="e">
        <f>INDEX('A I D FUTURES'!$B:$B,MATCH(H649,'A I D FUTURES'!$A:$A,0))</f>
        <v>#N/A</v>
      </c>
    </row>
    <row r="650" spans="1:12" x14ac:dyDescent="0.25">
      <c r="A650" s="42" t="s">
        <v>109</v>
      </c>
      <c r="B650" s="40" t="s">
        <v>150</v>
      </c>
      <c r="C650" s="40" t="s">
        <v>2755</v>
      </c>
      <c r="D650" s="40" t="s">
        <v>2754</v>
      </c>
      <c r="E650" s="68">
        <v>32701</v>
      </c>
      <c r="F650" s="2" t="s">
        <v>310</v>
      </c>
      <c r="G650" s="40">
        <v>2130001</v>
      </c>
      <c r="H650" s="2" t="str">
        <f t="shared" si="41"/>
        <v>327012130001</v>
      </c>
      <c r="I650" s="2" t="str">
        <f t="shared" si="42"/>
        <v>2</v>
      </c>
      <c r="J650" s="2" t="s">
        <v>378</v>
      </c>
      <c r="K650" s="21">
        <v>1000</v>
      </c>
      <c r="L650" t="e">
        <f>INDEX('A I D FUTURES'!$B:$B,MATCH(H650,'A I D FUTURES'!$A:$A,0))</f>
        <v>#N/A</v>
      </c>
    </row>
    <row r="651" spans="1:12" x14ac:dyDescent="0.25">
      <c r="A651" s="42" t="s">
        <v>278</v>
      </c>
      <c r="B651" s="40" t="s">
        <v>278</v>
      </c>
      <c r="C651" s="40" t="s">
        <v>2751</v>
      </c>
      <c r="D651" s="40" t="s">
        <v>2750</v>
      </c>
      <c r="E651" s="68">
        <v>32701</v>
      </c>
      <c r="F651" s="2" t="s">
        <v>310</v>
      </c>
      <c r="G651" s="40">
        <v>2160001</v>
      </c>
      <c r="H651" s="2" t="str">
        <f t="shared" si="41"/>
        <v>327012160001</v>
      </c>
      <c r="I651" s="2" t="str">
        <f t="shared" si="42"/>
        <v>2</v>
      </c>
      <c r="J651" s="2" t="s">
        <v>383</v>
      </c>
      <c r="K651" s="21">
        <v>250</v>
      </c>
      <c r="L651" t="e">
        <f>INDEX('A I D FUTURES'!$B:$B,MATCH(H651,'A I D FUTURES'!$A:$A,0))</f>
        <v>#N/A</v>
      </c>
    </row>
    <row r="652" spans="1:12" x14ac:dyDescent="0.25">
      <c r="A652" s="42" t="s">
        <v>278</v>
      </c>
      <c r="B652" s="40" t="s">
        <v>278</v>
      </c>
      <c r="C652" s="40" t="s">
        <v>2751</v>
      </c>
      <c r="D652" s="40" t="s">
        <v>2750</v>
      </c>
      <c r="E652" s="68">
        <v>32701</v>
      </c>
      <c r="F652" s="2" t="s">
        <v>310</v>
      </c>
      <c r="G652" s="40">
        <v>2160002</v>
      </c>
      <c r="H652" s="2" t="str">
        <f t="shared" si="41"/>
        <v>327012160002</v>
      </c>
      <c r="I652" s="2" t="str">
        <f t="shared" si="42"/>
        <v>2</v>
      </c>
      <c r="J652" s="2" t="s">
        <v>384</v>
      </c>
      <c r="K652" s="21">
        <v>100</v>
      </c>
      <c r="L652" t="e">
        <f>INDEX('A I D FUTURES'!$B:$B,MATCH(H652,'A I D FUTURES'!$A:$A,0))</f>
        <v>#N/A</v>
      </c>
    </row>
    <row r="653" spans="1:12" x14ac:dyDescent="0.25">
      <c r="A653" s="42" t="s">
        <v>109</v>
      </c>
      <c r="B653" s="40" t="s">
        <v>109</v>
      </c>
      <c r="C653" s="40" t="s">
        <v>2760</v>
      </c>
      <c r="D653" s="40" t="s">
        <v>2759</v>
      </c>
      <c r="E653" s="68">
        <v>32701</v>
      </c>
      <c r="F653" s="2" t="s">
        <v>310</v>
      </c>
      <c r="G653" s="40">
        <v>2200001</v>
      </c>
      <c r="H653" s="2" t="str">
        <f t="shared" si="41"/>
        <v>327012200001</v>
      </c>
      <c r="I653" s="2" t="str">
        <f t="shared" si="42"/>
        <v>2</v>
      </c>
      <c r="J653" s="2" t="s">
        <v>388</v>
      </c>
      <c r="K653" s="21">
        <v>375</v>
      </c>
      <c r="L653">
        <f>INDEX('A I D FUTURES'!$B:$B,MATCH(H653,'A I D FUTURES'!$A:$A,0))</f>
        <v>235.36</v>
      </c>
    </row>
    <row r="654" spans="1:12" x14ac:dyDescent="0.25">
      <c r="A654" s="42" t="s">
        <v>278</v>
      </c>
      <c r="B654" s="40" t="s">
        <v>278</v>
      </c>
      <c r="C654" s="40" t="s">
        <v>2751</v>
      </c>
      <c r="D654" s="40" t="s">
        <v>2750</v>
      </c>
      <c r="E654" s="68">
        <v>32701</v>
      </c>
      <c r="F654" s="2" t="s">
        <v>310</v>
      </c>
      <c r="G654" s="40">
        <v>2200010</v>
      </c>
      <c r="H654" s="2" t="str">
        <f t="shared" si="41"/>
        <v>327012200010</v>
      </c>
      <c r="I654" s="2" t="str">
        <f t="shared" si="42"/>
        <v>2</v>
      </c>
      <c r="J654" s="2" t="s">
        <v>393</v>
      </c>
      <c r="K654" s="21">
        <v>87.12</v>
      </c>
      <c r="L654">
        <f>INDEX('A I D FUTURES'!$B:$B,MATCH(H654,'A I D FUTURES'!$A:$A,0))</f>
        <v>87.12</v>
      </c>
    </row>
    <row r="655" spans="1:12" x14ac:dyDescent="0.25">
      <c r="A655" s="42" t="s">
        <v>214</v>
      </c>
      <c r="B655" s="40" t="s">
        <v>214</v>
      </c>
      <c r="C655" s="40" t="s">
        <v>2755</v>
      </c>
      <c r="D655" s="40" t="s">
        <v>2754</v>
      </c>
      <c r="E655" s="68">
        <v>32701</v>
      </c>
      <c r="F655" s="2" t="s">
        <v>310</v>
      </c>
      <c r="G655" s="40">
        <v>2210001</v>
      </c>
      <c r="H655" s="2" t="str">
        <f t="shared" si="41"/>
        <v>327012210001</v>
      </c>
      <c r="I655" s="2" t="str">
        <f t="shared" si="42"/>
        <v>2</v>
      </c>
      <c r="J655" s="2" t="s">
        <v>397</v>
      </c>
      <c r="K655" s="21">
        <v>6500</v>
      </c>
      <c r="L655">
        <f>INDEX('A I D FUTURES'!$B:$B,MATCH(H655,'A I D FUTURES'!$A:$A,0))</f>
        <v>1500</v>
      </c>
    </row>
    <row r="656" spans="1:12" x14ac:dyDescent="0.25">
      <c r="A656" s="42" t="s">
        <v>214</v>
      </c>
      <c r="B656" s="40" t="s">
        <v>214</v>
      </c>
      <c r="C656" s="40" t="s">
        <v>2755</v>
      </c>
      <c r="D656" s="40" t="s">
        <v>2754</v>
      </c>
      <c r="E656" s="68">
        <v>32701</v>
      </c>
      <c r="F656" s="2" t="s">
        <v>310</v>
      </c>
      <c r="G656" s="40">
        <v>2210201</v>
      </c>
      <c r="H656" s="2" t="str">
        <f t="shared" si="41"/>
        <v>327012210201</v>
      </c>
      <c r="I656" s="2" t="str">
        <f t="shared" si="42"/>
        <v>2</v>
      </c>
      <c r="J656" s="2" t="s">
        <v>405</v>
      </c>
      <c r="K656" s="21">
        <v>6500</v>
      </c>
      <c r="L656">
        <f>INDEX('A I D FUTURES'!$B:$B,MATCH(H656,'A I D FUTURES'!$A:$A,0))</f>
        <v>6500</v>
      </c>
    </row>
    <row r="657" spans="1:13" x14ac:dyDescent="0.25">
      <c r="A657" s="42" t="s">
        <v>109</v>
      </c>
      <c r="B657" s="40" t="s">
        <v>109</v>
      </c>
      <c r="C657" s="40" t="s">
        <v>2760</v>
      </c>
      <c r="D657" s="40" t="s">
        <v>2759</v>
      </c>
      <c r="E657" s="68">
        <v>32701</v>
      </c>
      <c r="F657" s="27" t="s">
        <v>310</v>
      </c>
      <c r="G657" s="40">
        <v>2210501</v>
      </c>
      <c r="H657" s="2" t="str">
        <f t="shared" si="41"/>
        <v>327012210501</v>
      </c>
      <c r="I657" s="2" t="str">
        <f t="shared" si="42"/>
        <v>2</v>
      </c>
      <c r="J657" s="27" t="s">
        <v>410</v>
      </c>
      <c r="K657" s="21">
        <v>200</v>
      </c>
      <c r="L657" t="e">
        <f>INDEX('A I D FUTURES'!$B:$B,MATCH(H657,'A I D FUTURES'!$A:$A,0))</f>
        <v>#N/A</v>
      </c>
    </row>
    <row r="658" spans="1:13" x14ac:dyDescent="0.25">
      <c r="A658" s="42" t="s">
        <v>109</v>
      </c>
      <c r="B658" s="40" t="s">
        <v>109</v>
      </c>
      <c r="C658" s="40" t="s">
        <v>2760</v>
      </c>
      <c r="D658" s="40" t="s">
        <v>2759</v>
      </c>
      <c r="E658" s="68">
        <v>32701</v>
      </c>
      <c r="F658" s="27" t="s">
        <v>310</v>
      </c>
      <c r="G658" s="40">
        <v>2211001</v>
      </c>
      <c r="H658" s="2" t="str">
        <f t="shared" si="41"/>
        <v>327012211001</v>
      </c>
      <c r="I658" s="2" t="str">
        <f t="shared" si="42"/>
        <v>2</v>
      </c>
      <c r="J658" s="5" t="s">
        <v>1673</v>
      </c>
      <c r="K658" s="21">
        <v>93.12</v>
      </c>
      <c r="L658" t="e">
        <f>INDEX('A I D FUTURES'!$B:$B,MATCH(H658,'A I D FUTURES'!$A:$A,0))</f>
        <v>#N/A</v>
      </c>
    </row>
    <row r="659" spans="1:13" x14ac:dyDescent="0.25">
      <c r="A659" s="42" t="s">
        <v>109</v>
      </c>
      <c r="B659" s="40" t="s">
        <v>109</v>
      </c>
      <c r="C659" s="40" t="s">
        <v>2760</v>
      </c>
      <c r="D659" s="40" t="s">
        <v>2759</v>
      </c>
      <c r="E659" s="68">
        <v>32701</v>
      </c>
      <c r="F659" s="2" t="s">
        <v>310</v>
      </c>
      <c r="G659" s="40">
        <v>2219905</v>
      </c>
      <c r="H659" s="2" t="str">
        <f t="shared" si="41"/>
        <v>327012219905</v>
      </c>
      <c r="I659" s="2" t="str">
        <f t="shared" si="42"/>
        <v>2</v>
      </c>
      <c r="J659" s="2" t="s">
        <v>420</v>
      </c>
      <c r="K659" s="21">
        <v>100</v>
      </c>
      <c r="L659" t="e">
        <f>INDEX('A I D FUTURES'!$B:$B,MATCH(H659,'A I D FUTURES'!$A:$A,0))</f>
        <v>#N/A</v>
      </c>
    </row>
    <row r="660" spans="1:13" x14ac:dyDescent="0.25">
      <c r="A660" s="42" t="s">
        <v>278</v>
      </c>
      <c r="B660" s="40" t="s">
        <v>278</v>
      </c>
      <c r="C660" s="40" t="s">
        <v>2751</v>
      </c>
      <c r="D660" s="40" t="s">
        <v>2750</v>
      </c>
      <c r="E660" s="68">
        <v>32701</v>
      </c>
      <c r="F660" s="2" t="s">
        <v>310</v>
      </c>
      <c r="G660" s="40">
        <v>2220001</v>
      </c>
      <c r="H660" s="2" t="str">
        <f t="shared" si="41"/>
        <v>327012220001</v>
      </c>
      <c r="I660" s="2" t="str">
        <f t="shared" si="42"/>
        <v>2</v>
      </c>
      <c r="J660" s="2" t="s">
        <v>421</v>
      </c>
      <c r="K660" s="21">
        <v>750</v>
      </c>
      <c r="L660">
        <f>INDEX('A I D FUTURES'!$B:$B,MATCH(H660,'A I D FUTURES'!$A:$A,0))</f>
        <v>750</v>
      </c>
    </row>
    <row r="661" spans="1:13" x14ac:dyDescent="0.25">
      <c r="A661" s="42" t="s">
        <v>109</v>
      </c>
      <c r="B661" s="40" t="s">
        <v>109</v>
      </c>
      <c r="C661" s="40" t="s">
        <v>2760</v>
      </c>
      <c r="D661" s="40" t="s">
        <v>2759</v>
      </c>
      <c r="E661" s="68">
        <v>32701</v>
      </c>
      <c r="F661" s="2" t="s">
        <v>310</v>
      </c>
      <c r="G661" s="40">
        <v>2240001</v>
      </c>
      <c r="H661" s="2" t="str">
        <f t="shared" si="41"/>
        <v>327012240001</v>
      </c>
      <c r="I661" s="2" t="str">
        <f t="shared" si="42"/>
        <v>2</v>
      </c>
      <c r="J661" s="2" t="s">
        <v>428</v>
      </c>
      <c r="K661" s="21">
        <v>600</v>
      </c>
      <c r="L661" t="e">
        <f>INDEX('A I D FUTURES'!$B:$B,MATCH(H661,'A I D FUTURES'!$A:$A,0))</f>
        <v>#N/A</v>
      </c>
      <c r="M661" s="56" t="e">
        <f t="shared" ref="M661:M662" si="43">+K661-L661</f>
        <v>#N/A</v>
      </c>
    </row>
    <row r="662" spans="1:13" x14ac:dyDescent="0.25">
      <c r="A662" s="42" t="s">
        <v>109</v>
      </c>
      <c r="B662" s="40" t="s">
        <v>109</v>
      </c>
      <c r="C662" s="40" t="s">
        <v>2760</v>
      </c>
      <c r="D662" s="40" t="s">
        <v>2759</v>
      </c>
      <c r="E662" s="68">
        <v>32701</v>
      </c>
      <c r="F662" s="2" t="s">
        <v>310</v>
      </c>
      <c r="G662" s="40">
        <v>2260201</v>
      </c>
      <c r="H662" s="2" t="str">
        <f t="shared" si="41"/>
        <v>327012260201</v>
      </c>
      <c r="I662" s="2" t="str">
        <f t="shared" si="42"/>
        <v>2</v>
      </c>
      <c r="J662" s="2" t="s">
        <v>440</v>
      </c>
      <c r="K662" s="21">
        <v>100</v>
      </c>
      <c r="L662" t="e">
        <f>INDEX('A I D FUTURES'!$B:$B,MATCH(H662,'A I D FUTURES'!$A:$A,0))</f>
        <v>#N/A</v>
      </c>
      <c r="M662" s="56" t="e">
        <f t="shared" si="43"/>
        <v>#N/A</v>
      </c>
    </row>
    <row r="663" spans="1:13" x14ac:dyDescent="0.25">
      <c r="A663" s="42" t="s">
        <v>109</v>
      </c>
      <c r="B663" s="40" t="s">
        <v>109</v>
      </c>
      <c r="C663" s="40" t="s">
        <v>2760</v>
      </c>
      <c r="D663" s="40" t="s">
        <v>2759</v>
      </c>
      <c r="E663" s="68">
        <v>32701</v>
      </c>
      <c r="F663" s="2" t="s">
        <v>310</v>
      </c>
      <c r="G663" s="40">
        <v>2269904</v>
      </c>
      <c r="H663" s="2" t="str">
        <f t="shared" si="41"/>
        <v>327012269904</v>
      </c>
      <c r="I663" s="2" t="str">
        <f t="shared" si="42"/>
        <v>2</v>
      </c>
      <c r="J663" s="2" t="s">
        <v>477</v>
      </c>
      <c r="K663" s="21">
        <v>9600</v>
      </c>
      <c r="L663">
        <f>INDEX('A I D FUTURES'!$B:$B,MATCH(H663,'A I D FUTURES'!$A:$A,0))</f>
        <v>1189.1500000000001</v>
      </c>
    </row>
    <row r="664" spans="1:13" x14ac:dyDescent="0.25">
      <c r="A664" s="42" t="s">
        <v>109</v>
      </c>
      <c r="B664" s="40" t="s">
        <v>109</v>
      </c>
      <c r="C664" s="40" t="s">
        <v>2760</v>
      </c>
      <c r="D664" s="40" t="s">
        <v>2759</v>
      </c>
      <c r="E664" s="68">
        <v>32701</v>
      </c>
      <c r="F664" s="27" t="s">
        <v>310</v>
      </c>
      <c r="G664" s="40">
        <v>2269906</v>
      </c>
      <c r="H664" s="2" t="str">
        <f t="shared" si="41"/>
        <v>327012269906</v>
      </c>
      <c r="I664" s="2" t="str">
        <f t="shared" si="42"/>
        <v>2</v>
      </c>
      <c r="J664" s="27" t="s">
        <v>480</v>
      </c>
      <c r="K664" s="21">
        <v>500</v>
      </c>
      <c r="L664" t="e">
        <f>INDEX('A I D FUTURES'!$B:$B,MATCH(H664,'A I D FUTURES'!$A:$A,0))</f>
        <v>#N/A</v>
      </c>
    </row>
    <row r="665" spans="1:13" x14ac:dyDescent="0.25">
      <c r="A665" s="42" t="s">
        <v>109</v>
      </c>
      <c r="B665" s="40" t="s">
        <v>109</v>
      </c>
      <c r="C665" s="40" t="s">
        <v>2760</v>
      </c>
      <c r="D665" s="40" t="s">
        <v>2759</v>
      </c>
      <c r="E665" s="68">
        <v>32701</v>
      </c>
      <c r="F665" s="2" t="s">
        <v>310</v>
      </c>
      <c r="G665" s="40">
        <v>2269938</v>
      </c>
      <c r="H665" s="2" t="str">
        <f t="shared" si="41"/>
        <v>327012269938</v>
      </c>
      <c r="I665" s="2" t="str">
        <f t="shared" si="42"/>
        <v>2</v>
      </c>
      <c r="J665" s="2" t="s">
        <v>510</v>
      </c>
      <c r="K665" s="21">
        <v>3000</v>
      </c>
      <c r="L665" t="e">
        <f>INDEX('A I D FUTURES'!$B:$B,MATCH(H665,'A I D FUTURES'!$A:$A,0))</f>
        <v>#N/A</v>
      </c>
    </row>
    <row r="666" spans="1:13" x14ac:dyDescent="0.25">
      <c r="A666" s="42" t="s">
        <v>109</v>
      </c>
      <c r="B666" s="40" t="s">
        <v>109</v>
      </c>
      <c r="C666" s="40" t="s">
        <v>2760</v>
      </c>
      <c r="D666" s="40" t="s">
        <v>2759</v>
      </c>
      <c r="E666" s="68">
        <v>32701</v>
      </c>
      <c r="F666" s="2" t="s">
        <v>310</v>
      </c>
      <c r="G666" s="40">
        <v>2279956</v>
      </c>
      <c r="H666" s="2" t="str">
        <f t="shared" si="41"/>
        <v>327012279956</v>
      </c>
      <c r="I666" s="2" t="str">
        <f t="shared" si="42"/>
        <v>2</v>
      </c>
      <c r="J666" s="2" t="s">
        <v>568</v>
      </c>
      <c r="K666" s="21">
        <v>500</v>
      </c>
      <c r="L666" t="e">
        <f>INDEX('A I D FUTURES'!$B:$B,MATCH(H666,'A I D FUTURES'!$A:$A,0))</f>
        <v>#N/A</v>
      </c>
    </row>
    <row r="667" spans="1:13" x14ac:dyDescent="0.25">
      <c r="A667" s="42" t="s">
        <v>109</v>
      </c>
      <c r="B667" s="40" t="s">
        <v>109</v>
      </c>
      <c r="C667" s="40" t="s">
        <v>2760</v>
      </c>
      <c r="D667" s="40" t="s">
        <v>2759</v>
      </c>
      <c r="E667" s="68">
        <v>32701</v>
      </c>
      <c r="F667" s="2" t="s">
        <v>310</v>
      </c>
      <c r="G667" s="40">
        <v>2302000</v>
      </c>
      <c r="H667" s="2" t="str">
        <f t="shared" si="41"/>
        <v>327012302000</v>
      </c>
      <c r="I667" s="2" t="str">
        <f t="shared" si="42"/>
        <v>2</v>
      </c>
      <c r="J667" s="2" t="s">
        <v>578</v>
      </c>
      <c r="K667" s="21">
        <v>50</v>
      </c>
      <c r="L667" t="e">
        <f>INDEX('A I D FUTURES'!$B:$B,MATCH(H667,'A I D FUTURES'!$A:$A,0))</f>
        <v>#N/A</v>
      </c>
      <c r="M667" s="56" t="e">
        <f t="shared" ref="M667:M669" si="44">+K667-L667</f>
        <v>#N/A</v>
      </c>
    </row>
    <row r="668" spans="1:13" x14ac:dyDescent="0.25">
      <c r="A668" s="42" t="s">
        <v>109</v>
      </c>
      <c r="B668" s="40" t="s">
        <v>109</v>
      </c>
      <c r="C668" s="40" t="s">
        <v>2760</v>
      </c>
      <c r="D668" s="40" t="s">
        <v>2759</v>
      </c>
      <c r="E668" s="68">
        <v>32701</v>
      </c>
      <c r="F668" s="2" t="s">
        <v>310</v>
      </c>
      <c r="G668" s="40">
        <v>2312000</v>
      </c>
      <c r="H668" s="2" t="str">
        <f t="shared" si="41"/>
        <v>327012312000</v>
      </c>
      <c r="I668" s="2" t="str">
        <f t="shared" si="42"/>
        <v>2</v>
      </c>
      <c r="J668" s="2" t="s">
        <v>580</v>
      </c>
      <c r="K668" s="21">
        <v>50</v>
      </c>
      <c r="L668" t="e">
        <f>INDEX('A I D FUTURES'!$B:$B,MATCH(H668,'A I D FUTURES'!$A:$A,0))</f>
        <v>#N/A</v>
      </c>
      <c r="M668" s="56" t="e">
        <f t="shared" si="44"/>
        <v>#N/A</v>
      </c>
    </row>
    <row r="669" spans="1:13" x14ac:dyDescent="0.25">
      <c r="A669" s="42" t="s">
        <v>109</v>
      </c>
      <c r="B669" s="40" t="s">
        <v>109</v>
      </c>
      <c r="C669" s="40" t="s">
        <v>2760</v>
      </c>
      <c r="D669" s="40" t="s">
        <v>2759</v>
      </c>
      <c r="E669" s="68">
        <v>32701</v>
      </c>
      <c r="F669" s="2" t="s">
        <v>310</v>
      </c>
      <c r="G669" s="40">
        <v>4800007</v>
      </c>
      <c r="H669" s="2" t="str">
        <f t="shared" si="41"/>
        <v>327014800007</v>
      </c>
      <c r="I669" s="2" t="str">
        <f t="shared" si="42"/>
        <v>4</v>
      </c>
      <c r="J669" s="40" t="s">
        <v>1529</v>
      </c>
      <c r="K669" s="21">
        <v>500</v>
      </c>
      <c r="L669" t="e">
        <f>INDEX('A I D FUTURES'!$B:$B,MATCH(H669,'A I D FUTURES'!$A:$A,0))</f>
        <v>#N/A</v>
      </c>
      <c r="M669" s="56" t="e">
        <f t="shared" si="44"/>
        <v>#N/A</v>
      </c>
    </row>
    <row r="670" spans="1:13" x14ac:dyDescent="0.25">
      <c r="A670" s="42" t="s">
        <v>109</v>
      </c>
      <c r="B670" s="40" t="s">
        <v>109</v>
      </c>
      <c r="C670" s="40" t="s">
        <v>2760</v>
      </c>
      <c r="D670" s="40" t="s">
        <v>2759</v>
      </c>
      <c r="E670" s="68">
        <v>32701</v>
      </c>
      <c r="F670" s="2" t="s">
        <v>310</v>
      </c>
      <c r="G670" s="40">
        <v>4800028</v>
      </c>
      <c r="H670" s="2" t="str">
        <f t="shared" si="41"/>
        <v>327014800028</v>
      </c>
      <c r="I670" s="2" t="str">
        <f t="shared" si="42"/>
        <v>4</v>
      </c>
      <c r="J670" s="40" t="s">
        <v>626</v>
      </c>
      <c r="K670" s="21">
        <v>4000</v>
      </c>
      <c r="L670" t="e">
        <f>INDEX('A I D FUTURES'!$B:$B,MATCH(H670,'A I D FUTURES'!$A:$A,0))</f>
        <v>#N/A</v>
      </c>
    </row>
    <row r="671" spans="1:13" x14ac:dyDescent="0.25">
      <c r="A671" s="42" t="s">
        <v>109</v>
      </c>
      <c r="B671" s="40" t="s">
        <v>109</v>
      </c>
      <c r="C671" s="40" t="s">
        <v>2760</v>
      </c>
      <c r="D671" s="40" t="s">
        <v>2759</v>
      </c>
      <c r="E671" s="68">
        <v>32701</v>
      </c>
      <c r="F671" s="2" t="s">
        <v>310</v>
      </c>
      <c r="G671" s="40">
        <v>4800170</v>
      </c>
      <c r="H671" s="2" t="str">
        <f t="shared" si="41"/>
        <v>327014800170</v>
      </c>
      <c r="I671" s="2" t="str">
        <f t="shared" si="42"/>
        <v>4</v>
      </c>
      <c r="J671" s="40" t="s">
        <v>1672</v>
      </c>
      <c r="K671" s="21">
        <v>2500</v>
      </c>
      <c r="L671" t="e">
        <f>INDEX('A I D FUTURES'!$B:$B,MATCH(H671,'A I D FUTURES'!$A:$A,0))</f>
        <v>#N/A</v>
      </c>
    </row>
    <row r="672" spans="1:13" x14ac:dyDescent="0.25">
      <c r="A672" s="42" t="s">
        <v>109</v>
      </c>
      <c r="B672" s="40" t="s">
        <v>109</v>
      </c>
      <c r="C672" s="40" t="s">
        <v>2760</v>
      </c>
      <c r="D672" s="40" t="s">
        <v>2759</v>
      </c>
      <c r="E672" s="68">
        <v>32701</v>
      </c>
      <c r="F672" s="2" t="s">
        <v>310</v>
      </c>
      <c r="G672" s="40">
        <v>4800190</v>
      </c>
      <c r="H672" s="2" t="str">
        <f t="shared" si="41"/>
        <v>327014800190</v>
      </c>
      <c r="I672" s="2" t="str">
        <f t="shared" si="42"/>
        <v>4</v>
      </c>
      <c r="J672" s="40" t="s">
        <v>1536</v>
      </c>
      <c r="K672" s="21">
        <v>1500</v>
      </c>
      <c r="L672" t="e">
        <f>INDEX('A I D FUTURES'!$B:$B,MATCH(H672,'A I D FUTURES'!$A:$A,0))</f>
        <v>#N/A</v>
      </c>
    </row>
    <row r="673" spans="1:13" x14ac:dyDescent="0.25">
      <c r="A673" s="62" t="s">
        <v>284</v>
      </c>
      <c r="B673" s="108" t="s">
        <v>284</v>
      </c>
      <c r="C673" s="40" t="s">
        <v>2751</v>
      </c>
      <c r="D673" s="40" t="s">
        <v>2750</v>
      </c>
      <c r="E673" s="65">
        <v>32702</v>
      </c>
      <c r="F673" s="64" t="s">
        <v>260</v>
      </c>
      <c r="G673" s="87">
        <v>1200301</v>
      </c>
      <c r="H673" s="64" t="str">
        <f t="shared" si="41"/>
        <v>327021200301</v>
      </c>
      <c r="I673" s="64" t="str">
        <f t="shared" si="42"/>
        <v>1</v>
      </c>
      <c r="J673" s="64" t="s">
        <v>291</v>
      </c>
      <c r="K673" s="21">
        <v>2261.4</v>
      </c>
      <c r="L673" t="e">
        <f>INDEX('A I D FUTURES'!$B:$B,MATCH(H673,'A I D FUTURES'!$A:$A,0))</f>
        <v>#N/A</v>
      </c>
    </row>
    <row r="674" spans="1:13" x14ac:dyDescent="0.25">
      <c r="A674" s="62" t="s">
        <v>284</v>
      </c>
      <c r="B674" s="108" t="s">
        <v>284</v>
      </c>
      <c r="C674" s="40" t="s">
        <v>2751</v>
      </c>
      <c r="D674" s="40" t="s">
        <v>2750</v>
      </c>
      <c r="E674" s="65">
        <v>32702</v>
      </c>
      <c r="F674" s="64" t="s">
        <v>260</v>
      </c>
      <c r="G674" s="87">
        <v>1210001</v>
      </c>
      <c r="H674" s="64" t="str">
        <f t="shared" si="41"/>
        <v>327021210001</v>
      </c>
      <c r="I674" s="64" t="str">
        <f t="shared" si="42"/>
        <v>1</v>
      </c>
      <c r="J674" s="64" t="s">
        <v>297</v>
      </c>
      <c r="K674" s="21">
        <v>1262.71</v>
      </c>
      <c r="L674" t="e">
        <f>INDEX('A I D FUTURES'!$B:$B,MATCH(H674,'A I D FUTURES'!$A:$A,0))</f>
        <v>#N/A</v>
      </c>
      <c r="M674" s="56" t="e">
        <f>+K674-L674</f>
        <v>#N/A</v>
      </c>
    </row>
    <row r="675" spans="1:13" x14ac:dyDescent="0.25">
      <c r="A675" s="62" t="s">
        <v>284</v>
      </c>
      <c r="B675" s="108" t="s">
        <v>284</v>
      </c>
      <c r="C675" s="40" t="s">
        <v>2751</v>
      </c>
      <c r="D675" s="40" t="s">
        <v>2750</v>
      </c>
      <c r="E675" s="65">
        <v>32702</v>
      </c>
      <c r="F675" s="64" t="s">
        <v>260</v>
      </c>
      <c r="G675" s="87">
        <v>1210101</v>
      </c>
      <c r="H675" s="64" t="str">
        <f t="shared" si="41"/>
        <v>327021210101</v>
      </c>
      <c r="I675" s="64" t="str">
        <f t="shared" si="42"/>
        <v>1</v>
      </c>
      <c r="J675" s="64" t="s">
        <v>298</v>
      </c>
      <c r="K675" s="21">
        <v>980.92</v>
      </c>
      <c r="L675" t="e">
        <f>INDEX('A I D FUTURES'!$B:$B,MATCH(H675,'A I D FUTURES'!$A:$A,0))</f>
        <v>#N/A</v>
      </c>
    </row>
    <row r="676" spans="1:13" x14ac:dyDescent="0.25">
      <c r="A676" s="62" t="s">
        <v>284</v>
      </c>
      <c r="B676" s="108" t="s">
        <v>284</v>
      </c>
      <c r="C676" s="40" t="s">
        <v>2751</v>
      </c>
      <c r="D676" s="40" t="s">
        <v>2750</v>
      </c>
      <c r="E676" s="65">
        <v>32702</v>
      </c>
      <c r="F676" s="64" t="s">
        <v>260</v>
      </c>
      <c r="G676" s="87">
        <v>1300001</v>
      </c>
      <c r="H676" s="64" t="str">
        <f t="shared" si="41"/>
        <v>327021300001</v>
      </c>
      <c r="I676" s="64" t="str">
        <f t="shared" si="42"/>
        <v>1</v>
      </c>
      <c r="J676" s="64" t="s">
        <v>299</v>
      </c>
      <c r="K676" s="21">
        <v>2808.22</v>
      </c>
      <c r="L676" t="e">
        <f>INDEX('A I D FUTURES'!$B:$B,MATCH(H676,'A I D FUTURES'!$A:$A,0))</f>
        <v>#N/A</v>
      </c>
    </row>
    <row r="677" spans="1:13" x14ac:dyDescent="0.25">
      <c r="A677" s="62" t="s">
        <v>284</v>
      </c>
      <c r="B677" s="108" t="s">
        <v>284</v>
      </c>
      <c r="C677" s="40" t="s">
        <v>2751</v>
      </c>
      <c r="D677" s="40" t="s">
        <v>2750</v>
      </c>
      <c r="E677" s="65">
        <v>32702</v>
      </c>
      <c r="F677" s="64" t="s">
        <v>260</v>
      </c>
      <c r="G677" s="87">
        <v>1300201</v>
      </c>
      <c r="H677" s="64" t="str">
        <f t="shared" si="41"/>
        <v>327021300201</v>
      </c>
      <c r="I677" s="64" t="str">
        <f t="shared" si="42"/>
        <v>1</v>
      </c>
      <c r="J677" s="64" t="s">
        <v>327</v>
      </c>
      <c r="K677" s="21">
        <v>1641.88</v>
      </c>
      <c r="L677" t="e">
        <f>INDEX('A I D FUTURES'!$B:$B,MATCH(H677,'A I D FUTURES'!$A:$A,0))</f>
        <v>#N/A</v>
      </c>
    </row>
    <row r="678" spans="1:13" x14ac:dyDescent="0.25">
      <c r="A678" s="62" t="s">
        <v>284</v>
      </c>
      <c r="B678" s="108" t="s">
        <v>284</v>
      </c>
      <c r="C678" s="40" t="s">
        <v>2751</v>
      </c>
      <c r="D678" s="40" t="s">
        <v>2750</v>
      </c>
      <c r="E678" s="65">
        <v>32702</v>
      </c>
      <c r="F678" s="64" t="s">
        <v>260</v>
      </c>
      <c r="G678" s="87">
        <v>1300202</v>
      </c>
      <c r="H678" s="64" t="str">
        <f t="shared" si="41"/>
        <v>327021300202</v>
      </c>
      <c r="I678" s="64" t="str">
        <f t="shared" si="42"/>
        <v>1</v>
      </c>
      <c r="J678" s="64" t="s">
        <v>328</v>
      </c>
      <c r="K678" s="21">
        <v>1067.52</v>
      </c>
      <c r="L678" t="e">
        <f>INDEX('A I D FUTURES'!$B:$B,MATCH(H678,'A I D FUTURES'!$A:$A,0))</f>
        <v>#N/A</v>
      </c>
      <c r="M678" s="56" t="e">
        <f>+K678-L678</f>
        <v>#N/A</v>
      </c>
    </row>
    <row r="679" spans="1:13" x14ac:dyDescent="0.25">
      <c r="A679" s="62" t="s">
        <v>284</v>
      </c>
      <c r="B679" s="108" t="s">
        <v>284</v>
      </c>
      <c r="C679" s="40" t="s">
        <v>2751</v>
      </c>
      <c r="D679" s="40" t="s">
        <v>2750</v>
      </c>
      <c r="E679" s="65">
        <v>32702</v>
      </c>
      <c r="F679" s="64" t="s">
        <v>260</v>
      </c>
      <c r="G679" s="87">
        <v>1310001</v>
      </c>
      <c r="H679" s="64" t="str">
        <f t="shared" si="41"/>
        <v>327021310001</v>
      </c>
      <c r="I679" s="64" t="str">
        <f t="shared" si="42"/>
        <v>1</v>
      </c>
      <c r="J679" s="64" t="s">
        <v>329</v>
      </c>
      <c r="K679" s="21">
        <v>14784.81</v>
      </c>
      <c r="L679" t="e">
        <f>INDEX('A I D FUTURES'!$B:$B,MATCH(H679,'A I D FUTURES'!$A:$A,0))</f>
        <v>#N/A</v>
      </c>
    </row>
    <row r="680" spans="1:13" x14ac:dyDescent="0.25">
      <c r="A680" s="62" t="s">
        <v>284</v>
      </c>
      <c r="B680" s="108" t="s">
        <v>284</v>
      </c>
      <c r="C680" s="40" t="s">
        <v>2751</v>
      </c>
      <c r="D680" s="40" t="s">
        <v>2750</v>
      </c>
      <c r="E680" s="65">
        <v>32702</v>
      </c>
      <c r="F680" s="64" t="s">
        <v>260</v>
      </c>
      <c r="G680" s="87">
        <v>1310002</v>
      </c>
      <c r="H680" s="64" t="str">
        <f t="shared" si="41"/>
        <v>327021310002</v>
      </c>
      <c r="I680" s="64" t="str">
        <f t="shared" si="42"/>
        <v>1</v>
      </c>
      <c r="J680" s="64" t="s">
        <v>340</v>
      </c>
      <c r="K680" s="21">
        <v>250.42</v>
      </c>
      <c r="L680" t="e">
        <f>INDEX('A I D FUTURES'!$B:$B,MATCH(H680,'A I D FUTURES'!$A:$A,0))</f>
        <v>#N/A</v>
      </c>
    </row>
    <row r="681" spans="1:13" x14ac:dyDescent="0.25">
      <c r="A681" s="62" t="s">
        <v>284</v>
      </c>
      <c r="B681" s="108" t="s">
        <v>284</v>
      </c>
      <c r="C681" s="40" t="s">
        <v>2751</v>
      </c>
      <c r="D681" s="40" t="s">
        <v>2750</v>
      </c>
      <c r="E681" s="65">
        <v>32702</v>
      </c>
      <c r="F681" s="64" t="s">
        <v>260</v>
      </c>
      <c r="G681" s="87">
        <v>1310003</v>
      </c>
      <c r="H681" s="64" t="str">
        <f t="shared" si="41"/>
        <v>327021310003</v>
      </c>
      <c r="I681" s="64" t="str">
        <f t="shared" si="42"/>
        <v>1</v>
      </c>
      <c r="J681" s="64" t="s">
        <v>341</v>
      </c>
      <c r="K681" s="21">
        <v>7480.1</v>
      </c>
      <c r="L681" t="e">
        <f>INDEX('A I D FUTURES'!$B:$B,MATCH(H681,'A I D FUTURES'!$A:$A,0))</f>
        <v>#N/A</v>
      </c>
    </row>
    <row r="682" spans="1:13" x14ac:dyDescent="0.25">
      <c r="A682" s="62" t="s">
        <v>284</v>
      </c>
      <c r="B682" s="108" t="s">
        <v>284</v>
      </c>
      <c r="C682" s="40" t="s">
        <v>2751</v>
      </c>
      <c r="D682" s="40" t="s">
        <v>2750</v>
      </c>
      <c r="E682" s="65">
        <v>32702</v>
      </c>
      <c r="F682" s="64" t="s">
        <v>260</v>
      </c>
      <c r="G682" s="87">
        <v>1310004</v>
      </c>
      <c r="H682" s="64" t="str">
        <f t="shared" si="41"/>
        <v>327021310004</v>
      </c>
      <c r="I682" s="64" t="str">
        <f t="shared" si="42"/>
        <v>1</v>
      </c>
      <c r="J682" s="64" t="s">
        <v>342</v>
      </c>
      <c r="K682" s="21">
        <v>6707.79</v>
      </c>
      <c r="L682" t="e">
        <f>INDEX('A I D FUTURES'!$B:$B,MATCH(H682,'A I D FUTURES'!$A:$A,0))</f>
        <v>#N/A</v>
      </c>
    </row>
    <row r="683" spans="1:13" x14ac:dyDescent="0.25">
      <c r="A683" s="62" t="s">
        <v>284</v>
      </c>
      <c r="B683" s="108" t="s">
        <v>284</v>
      </c>
      <c r="C683" s="40" t="s">
        <v>2751</v>
      </c>
      <c r="D683" s="40" t="s">
        <v>2750</v>
      </c>
      <c r="E683" s="65">
        <v>32702</v>
      </c>
      <c r="F683" s="64" t="s">
        <v>260</v>
      </c>
      <c r="G683" s="87">
        <v>1600001</v>
      </c>
      <c r="H683" s="64" t="str">
        <f t="shared" si="41"/>
        <v>327021600001</v>
      </c>
      <c r="I683" s="64" t="str">
        <f t="shared" si="42"/>
        <v>1</v>
      </c>
      <c r="J683" s="64" t="s">
        <v>349</v>
      </c>
      <c r="K683" s="21">
        <v>12704.88</v>
      </c>
      <c r="L683" t="e">
        <f>INDEX('A I D FUTURES'!$B:$B,MATCH(H683,'A I D FUTURES'!$A:$A,0))</f>
        <v>#N/A</v>
      </c>
    </row>
    <row r="684" spans="1:13" x14ac:dyDescent="0.25">
      <c r="A684" s="42" t="s">
        <v>109</v>
      </c>
      <c r="B684" s="40" t="s">
        <v>109</v>
      </c>
      <c r="C684" s="40" t="s">
        <v>2762</v>
      </c>
      <c r="D684" s="40" t="s">
        <v>2761</v>
      </c>
      <c r="E684" s="68">
        <v>32702</v>
      </c>
      <c r="F684" s="27" t="s">
        <v>260</v>
      </c>
      <c r="G684" s="40">
        <v>2020001</v>
      </c>
      <c r="H684" s="2" t="str">
        <f t="shared" si="41"/>
        <v>327022020001</v>
      </c>
      <c r="I684" s="2" t="str">
        <f t="shared" si="42"/>
        <v>2</v>
      </c>
      <c r="J684" s="2" t="s">
        <v>257</v>
      </c>
      <c r="K684" s="21">
        <v>10890</v>
      </c>
      <c r="L684">
        <f>INDEX('A I D FUTURES'!$B:$B,MATCH(H684,'A I D FUTURES'!$A:$A,0))</f>
        <v>10890</v>
      </c>
    </row>
    <row r="685" spans="1:13" x14ac:dyDescent="0.25">
      <c r="A685" s="42" t="s">
        <v>278</v>
      </c>
      <c r="B685" s="40" t="s">
        <v>278</v>
      </c>
      <c r="C685" s="40" t="s">
        <v>2751</v>
      </c>
      <c r="D685" s="40" t="s">
        <v>2750</v>
      </c>
      <c r="E685" s="68">
        <v>32702</v>
      </c>
      <c r="F685" s="27" t="s">
        <v>260</v>
      </c>
      <c r="G685" s="40">
        <v>2060001</v>
      </c>
      <c r="H685" s="2" t="str">
        <f t="shared" si="41"/>
        <v>327022060001</v>
      </c>
      <c r="I685" s="2" t="str">
        <f t="shared" si="42"/>
        <v>2</v>
      </c>
      <c r="J685" s="2" t="s">
        <v>279</v>
      </c>
      <c r="K685" s="21">
        <v>290.39999999999998</v>
      </c>
      <c r="L685">
        <f>INDEX('A I D FUTURES'!$B:$B,MATCH(H685,'A I D FUTURES'!$A:$A,0))</f>
        <v>290.39999999999998</v>
      </c>
    </row>
    <row r="686" spans="1:13" x14ac:dyDescent="0.25">
      <c r="A686" s="42" t="s">
        <v>150</v>
      </c>
      <c r="B686" s="40" t="s">
        <v>150</v>
      </c>
      <c r="C686" s="40" t="s">
        <v>2755</v>
      </c>
      <c r="D686" s="40" t="s">
        <v>2754</v>
      </c>
      <c r="E686" s="68">
        <v>32702</v>
      </c>
      <c r="F686" s="27" t="s">
        <v>260</v>
      </c>
      <c r="G686" s="40">
        <v>2120000</v>
      </c>
      <c r="H686" s="2" t="str">
        <f t="shared" si="41"/>
        <v>327022120000</v>
      </c>
      <c r="I686" s="2" t="str">
        <f t="shared" si="42"/>
        <v>2</v>
      </c>
      <c r="J686" s="2" t="s">
        <v>368</v>
      </c>
      <c r="K686" s="21">
        <v>1000</v>
      </c>
      <c r="L686" t="e">
        <f>INDEX('A I D FUTURES'!$B:$B,MATCH(H686,'A I D FUTURES'!$A:$A,0))</f>
        <v>#N/A</v>
      </c>
    </row>
    <row r="687" spans="1:13" x14ac:dyDescent="0.25">
      <c r="A687" s="42" t="s">
        <v>109</v>
      </c>
      <c r="B687" s="40" t="s">
        <v>150</v>
      </c>
      <c r="C687" s="40" t="s">
        <v>2755</v>
      </c>
      <c r="D687" s="40" t="s">
        <v>2754</v>
      </c>
      <c r="E687" s="68">
        <v>32702</v>
      </c>
      <c r="F687" s="27" t="s">
        <v>260</v>
      </c>
      <c r="G687" s="40">
        <v>2130001</v>
      </c>
      <c r="H687" s="2" t="str">
        <f t="shared" si="41"/>
        <v>327022130001</v>
      </c>
      <c r="I687" s="2" t="str">
        <f t="shared" si="42"/>
        <v>2</v>
      </c>
      <c r="J687" s="2" t="s">
        <v>378</v>
      </c>
      <c r="K687" s="21">
        <v>2000</v>
      </c>
      <c r="L687" t="e">
        <f>INDEX('A I D FUTURES'!$B:$B,MATCH(H687,'A I D FUTURES'!$A:$A,0))</f>
        <v>#N/A</v>
      </c>
    </row>
    <row r="688" spans="1:13" x14ac:dyDescent="0.25">
      <c r="A688" s="42" t="s">
        <v>278</v>
      </c>
      <c r="B688" s="40" t="s">
        <v>278</v>
      </c>
      <c r="C688" s="40" t="s">
        <v>2751</v>
      </c>
      <c r="D688" s="40" t="s">
        <v>2750</v>
      </c>
      <c r="E688" s="68">
        <v>32702</v>
      </c>
      <c r="F688" s="27" t="s">
        <v>260</v>
      </c>
      <c r="G688" s="40">
        <v>2160001</v>
      </c>
      <c r="H688" s="2" t="str">
        <f t="shared" si="41"/>
        <v>327022160001</v>
      </c>
      <c r="I688" s="2" t="str">
        <f t="shared" si="42"/>
        <v>2</v>
      </c>
      <c r="J688" s="2" t="s">
        <v>383</v>
      </c>
      <c r="K688" s="21">
        <v>100</v>
      </c>
      <c r="L688" t="e">
        <f>INDEX('A I D FUTURES'!$B:$B,MATCH(H688,'A I D FUTURES'!$A:$A,0))</f>
        <v>#N/A</v>
      </c>
    </row>
    <row r="689" spans="1:13" x14ac:dyDescent="0.25">
      <c r="A689" s="42" t="s">
        <v>278</v>
      </c>
      <c r="B689" s="40" t="s">
        <v>278</v>
      </c>
      <c r="C689" s="40" t="s">
        <v>2751</v>
      </c>
      <c r="D689" s="40" t="s">
        <v>2750</v>
      </c>
      <c r="E689" s="68">
        <v>32702</v>
      </c>
      <c r="F689" s="27" t="s">
        <v>260</v>
      </c>
      <c r="G689" s="40">
        <v>2160002</v>
      </c>
      <c r="H689" s="2" t="str">
        <f t="shared" si="41"/>
        <v>327022160002</v>
      </c>
      <c r="I689" s="2" t="str">
        <f t="shared" si="42"/>
        <v>2</v>
      </c>
      <c r="J689" s="2" t="s">
        <v>384</v>
      </c>
      <c r="K689" s="21">
        <v>800</v>
      </c>
      <c r="L689" t="e">
        <f>INDEX('A I D FUTURES'!$B:$B,MATCH(H689,'A I D FUTURES'!$A:$A,0))</f>
        <v>#N/A</v>
      </c>
    </row>
    <row r="690" spans="1:13" x14ac:dyDescent="0.25">
      <c r="A690" s="42" t="s">
        <v>109</v>
      </c>
      <c r="B690" s="40" t="s">
        <v>109</v>
      </c>
      <c r="C690" s="40" t="s">
        <v>2762</v>
      </c>
      <c r="D690" s="40" t="s">
        <v>2761</v>
      </c>
      <c r="E690" s="68">
        <v>32702</v>
      </c>
      <c r="F690" s="27" t="s">
        <v>260</v>
      </c>
      <c r="G690" s="40">
        <v>2200001</v>
      </c>
      <c r="H690" s="2" t="str">
        <f t="shared" si="41"/>
        <v>327022200001</v>
      </c>
      <c r="I690" s="2" t="str">
        <f t="shared" si="42"/>
        <v>2</v>
      </c>
      <c r="J690" s="2" t="s">
        <v>388</v>
      </c>
      <c r="K690" s="21">
        <v>400</v>
      </c>
      <c r="L690">
        <f>INDEX('A I D FUTURES'!$B:$B,MATCH(H690,'A I D FUTURES'!$A:$A,0))</f>
        <v>141.22</v>
      </c>
    </row>
    <row r="691" spans="1:13" x14ac:dyDescent="0.25">
      <c r="A691" s="42" t="s">
        <v>278</v>
      </c>
      <c r="B691" s="40" t="s">
        <v>278</v>
      </c>
      <c r="C691" s="40" t="s">
        <v>2751</v>
      </c>
      <c r="D691" s="40" t="s">
        <v>2750</v>
      </c>
      <c r="E691" s="68">
        <v>32702</v>
      </c>
      <c r="F691" s="27" t="s">
        <v>260</v>
      </c>
      <c r="G691" s="40">
        <v>2200010</v>
      </c>
      <c r="H691" s="2" t="str">
        <f t="shared" si="41"/>
        <v>327022200010</v>
      </c>
      <c r="I691" s="2" t="str">
        <f t="shared" si="42"/>
        <v>2</v>
      </c>
      <c r="J691" s="2" t="s">
        <v>393</v>
      </c>
      <c r="K691" s="21">
        <v>762.3</v>
      </c>
      <c r="L691">
        <f>INDEX('A I D FUTURES'!$B:$B,MATCH(H691,'A I D FUTURES'!$A:$A,0))</f>
        <v>762.3</v>
      </c>
    </row>
    <row r="692" spans="1:13" x14ac:dyDescent="0.25">
      <c r="A692" s="42" t="s">
        <v>214</v>
      </c>
      <c r="B692" s="40" t="s">
        <v>214</v>
      </c>
      <c r="C692" s="40" t="s">
        <v>2755</v>
      </c>
      <c r="D692" s="40" t="s">
        <v>2754</v>
      </c>
      <c r="E692" s="68">
        <v>32702</v>
      </c>
      <c r="F692" s="27" t="s">
        <v>260</v>
      </c>
      <c r="G692" s="40">
        <v>2210001</v>
      </c>
      <c r="H692" s="2" t="str">
        <f t="shared" si="41"/>
        <v>327022210001</v>
      </c>
      <c r="I692" s="2" t="str">
        <f t="shared" si="42"/>
        <v>2</v>
      </c>
      <c r="J692" s="2" t="s">
        <v>400</v>
      </c>
      <c r="K692" s="21">
        <v>18200</v>
      </c>
      <c r="L692">
        <f>INDEX('A I D FUTURES'!$B:$B,MATCH(H692,'A I D FUTURES'!$A:$A,0))</f>
        <v>10800</v>
      </c>
    </row>
    <row r="693" spans="1:13" x14ac:dyDescent="0.25">
      <c r="A693" s="42" t="s">
        <v>214</v>
      </c>
      <c r="B693" s="40" t="s">
        <v>214</v>
      </c>
      <c r="C693" s="40" t="s">
        <v>2755</v>
      </c>
      <c r="D693" s="40" t="s">
        <v>2754</v>
      </c>
      <c r="E693" s="68">
        <v>32702</v>
      </c>
      <c r="F693" s="27" t="s">
        <v>260</v>
      </c>
      <c r="G693" s="40">
        <v>2210101</v>
      </c>
      <c r="H693" s="2" t="str">
        <f t="shared" si="41"/>
        <v>327022210101</v>
      </c>
      <c r="I693" s="2" t="str">
        <f t="shared" si="42"/>
        <v>2</v>
      </c>
      <c r="J693" s="2" t="s">
        <v>403</v>
      </c>
      <c r="K693" s="21">
        <v>1250</v>
      </c>
      <c r="L693" t="e">
        <f>INDEX('A I D FUTURES'!$B:$B,MATCH(H693,'A I D FUTURES'!$A:$A,0))</f>
        <v>#N/A</v>
      </c>
    </row>
    <row r="694" spans="1:13" x14ac:dyDescent="0.25">
      <c r="A694" s="42" t="s">
        <v>109</v>
      </c>
      <c r="B694" s="40" t="s">
        <v>109</v>
      </c>
      <c r="C694" s="40" t="s">
        <v>2762</v>
      </c>
      <c r="D694" s="40" t="s">
        <v>2761</v>
      </c>
      <c r="E694" s="68">
        <v>32702</v>
      </c>
      <c r="F694" s="27" t="s">
        <v>260</v>
      </c>
      <c r="G694" s="40">
        <v>2210501</v>
      </c>
      <c r="H694" s="2" t="str">
        <f t="shared" ref="H694:H756" si="45">_xlfn.CONCAT(E694,G694)</f>
        <v>327022210501</v>
      </c>
      <c r="I694" s="2" t="str">
        <f t="shared" ref="I694:I756" si="46">MID(G694,1,1)</f>
        <v>2</v>
      </c>
      <c r="J694" s="27" t="s">
        <v>410</v>
      </c>
      <c r="K694" s="21">
        <v>100</v>
      </c>
      <c r="L694" t="e">
        <f>INDEX('A I D FUTURES'!$B:$B,MATCH(H694,'A I D FUTURES'!$A:$A,0))</f>
        <v>#N/A</v>
      </c>
    </row>
    <row r="695" spans="1:13" x14ac:dyDescent="0.25">
      <c r="A695" s="42" t="s">
        <v>109</v>
      </c>
      <c r="B695" s="40" t="s">
        <v>109</v>
      </c>
      <c r="C695" s="40" t="s">
        <v>2762</v>
      </c>
      <c r="D695" s="40" t="s">
        <v>2761</v>
      </c>
      <c r="E695" s="68">
        <v>32702</v>
      </c>
      <c r="F695" s="27" t="s">
        <v>260</v>
      </c>
      <c r="G695" s="40">
        <v>2211001</v>
      </c>
      <c r="H695" s="2" t="str">
        <f t="shared" si="45"/>
        <v>327022211001</v>
      </c>
      <c r="I695" s="2" t="str">
        <f t="shared" si="46"/>
        <v>2</v>
      </c>
      <c r="J695" s="5" t="s">
        <v>1673</v>
      </c>
      <c r="K695" s="21">
        <v>102.43</v>
      </c>
      <c r="L695" t="e">
        <f>INDEX('A I D FUTURES'!$B:$B,MATCH(H695,'A I D FUTURES'!$A:$A,0))</f>
        <v>#N/A</v>
      </c>
    </row>
    <row r="696" spans="1:13" x14ac:dyDescent="0.25">
      <c r="A696" s="42" t="s">
        <v>109</v>
      </c>
      <c r="B696" s="40" t="s">
        <v>109</v>
      </c>
      <c r="C696" s="40" t="s">
        <v>2762</v>
      </c>
      <c r="D696" s="40" t="s">
        <v>2761</v>
      </c>
      <c r="E696" s="68">
        <v>32702</v>
      </c>
      <c r="F696" s="27" t="s">
        <v>260</v>
      </c>
      <c r="G696" s="40">
        <v>2219905</v>
      </c>
      <c r="H696" s="2" t="str">
        <f t="shared" si="45"/>
        <v>327022219905</v>
      </c>
      <c r="I696" s="2" t="str">
        <f t="shared" si="46"/>
        <v>2</v>
      </c>
      <c r="J696" s="2" t="s">
        <v>420</v>
      </c>
      <c r="K696" s="21">
        <v>300</v>
      </c>
      <c r="L696" t="e">
        <f>INDEX('A I D FUTURES'!$B:$B,MATCH(H696,'A I D FUTURES'!$A:$A,0))</f>
        <v>#N/A</v>
      </c>
    </row>
    <row r="697" spans="1:13" x14ac:dyDescent="0.25">
      <c r="A697" s="42" t="s">
        <v>278</v>
      </c>
      <c r="B697" s="40" t="s">
        <v>278</v>
      </c>
      <c r="C697" s="40" t="s">
        <v>2751</v>
      </c>
      <c r="D697" s="40" t="s">
        <v>2750</v>
      </c>
      <c r="E697" s="68">
        <v>32702</v>
      </c>
      <c r="F697" s="27" t="s">
        <v>260</v>
      </c>
      <c r="G697" s="40">
        <v>2220001</v>
      </c>
      <c r="H697" s="2" t="str">
        <f t="shared" si="45"/>
        <v>327022220001</v>
      </c>
      <c r="I697" s="2" t="str">
        <f t="shared" si="46"/>
        <v>2</v>
      </c>
      <c r="J697" s="2" t="s">
        <v>421</v>
      </c>
      <c r="K697" s="21">
        <v>500</v>
      </c>
      <c r="L697">
        <f>INDEX('A I D FUTURES'!$B:$B,MATCH(H697,'A I D FUTURES'!$A:$A,0))</f>
        <v>500</v>
      </c>
    </row>
    <row r="698" spans="1:13" x14ac:dyDescent="0.25">
      <c r="A698" s="42" t="s">
        <v>109</v>
      </c>
      <c r="B698" s="40" t="s">
        <v>109</v>
      </c>
      <c r="C698" s="40" t="s">
        <v>2762</v>
      </c>
      <c r="D698" s="40" t="s">
        <v>2761</v>
      </c>
      <c r="E698" s="68">
        <v>32702</v>
      </c>
      <c r="F698" s="27" t="s">
        <v>260</v>
      </c>
      <c r="G698" s="40">
        <v>2240001</v>
      </c>
      <c r="H698" s="2" t="str">
        <f t="shared" si="45"/>
        <v>327022240001</v>
      </c>
      <c r="I698" s="2" t="str">
        <f t="shared" si="46"/>
        <v>2</v>
      </c>
      <c r="J698" s="2" t="s">
        <v>428</v>
      </c>
      <c r="K698" s="21">
        <v>350</v>
      </c>
      <c r="L698" t="e">
        <f>INDEX('A I D FUTURES'!$B:$B,MATCH(H698,'A I D FUTURES'!$A:$A,0))</f>
        <v>#N/A</v>
      </c>
    </row>
    <row r="699" spans="1:13" x14ac:dyDescent="0.25">
      <c r="A699" s="42" t="s">
        <v>109</v>
      </c>
      <c r="B699" s="40" t="s">
        <v>109</v>
      </c>
      <c r="C699" s="40" t="s">
        <v>2762</v>
      </c>
      <c r="D699" s="40" t="s">
        <v>2761</v>
      </c>
      <c r="E699" s="68">
        <v>32702</v>
      </c>
      <c r="F699" s="27" t="s">
        <v>260</v>
      </c>
      <c r="G699" s="40">
        <v>2260201</v>
      </c>
      <c r="H699" s="2" t="str">
        <f t="shared" si="45"/>
        <v>327022260201</v>
      </c>
      <c r="I699" s="2" t="str">
        <f t="shared" si="46"/>
        <v>2</v>
      </c>
      <c r="J699" s="2" t="s">
        <v>440</v>
      </c>
      <c r="K699" s="21">
        <v>250</v>
      </c>
      <c r="L699" t="e">
        <f>INDEX('A I D FUTURES'!$B:$B,MATCH(H699,'A I D FUTURES'!$A:$A,0))</f>
        <v>#N/A</v>
      </c>
    </row>
    <row r="700" spans="1:13" x14ac:dyDescent="0.25">
      <c r="A700" s="42" t="s">
        <v>109</v>
      </c>
      <c r="B700" s="40" t="s">
        <v>109</v>
      </c>
      <c r="C700" s="40" t="s">
        <v>2762</v>
      </c>
      <c r="D700" s="40" t="s">
        <v>2761</v>
      </c>
      <c r="E700" s="68">
        <v>32702</v>
      </c>
      <c r="F700" s="27" t="s">
        <v>260</v>
      </c>
      <c r="G700" s="40">
        <v>2269900</v>
      </c>
      <c r="H700" s="2" t="str">
        <f t="shared" si="45"/>
        <v>327022269900</v>
      </c>
      <c r="I700" s="2" t="str">
        <f t="shared" si="46"/>
        <v>2</v>
      </c>
      <c r="J700" s="2" t="s">
        <v>469</v>
      </c>
      <c r="K700" s="21">
        <v>600</v>
      </c>
      <c r="L700" t="e">
        <f>INDEX('A I D FUTURES'!$B:$B,MATCH(H700,'A I D FUTURES'!$A:$A,0))</f>
        <v>#N/A</v>
      </c>
    </row>
    <row r="701" spans="1:13" x14ac:dyDescent="0.25">
      <c r="A701" s="42" t="s">
        <v>109</v>
      </c>
      <c r="B701" s="40" t="s">
        <v>109</v>
      </c>
      <c r="C701" s="40" t="s">
        <v>2762</v>
      </c>
      <c r="D701" s="40" t="s">
        <v>2761</v>
      </c>
      <c r="E701" s="68">
        <v>32702</v>
      </c>
      <c r="F701" s="27" t="s">
        <v>260</v>
      </c>
      <c r="G701" s="40">
        <v>2269909</v>
      </c>
      <c r="H701" s="2" t="str">
        <f t="shared" si="45"/>
        <v>327022269909</v>
      </c>
      <c r="I701" s="2" t="str">
        <f t="shared" si="46"/>
        <v>2</v>
      </c>
      <c r="J701" s="2" t="s">
        <v>483</v>
      </c>
      <c r="K701" s="21">
        <v>16000</v>
      </c>
      <c r="L701">
        <f>INDEX('A I D FUTURES'!$B:$B,MATCH(H701,'A I D FUTURES'!$A:$A,0))</f>
        <v>242</v>
      </c>
      <c r="M701" s="56">
        <f t="shared" ref="M701:M703" si="47">+K701-L701</f>
        <v>15758</v>
      </c>
    </row>
    <row r="702" spans="1:13" x14ac:dyDescent="0.25">
      <c r="A702" s="42" t="s">
        <v>109</v>
      </c>
      <c r="B702" s="40" t="s">
        <v>109</v>
      </c>
      <c r="C702" s="40" t="s">
        <v>2762</v>
      </c>
      <c r="D702" s="40" t="s">
        <v>2761</v>
      </c>
      <c r="E702" s="68">
        <v>32702</v>
      </c>
      <c r="F702" s="27" t="s">
        <v>260</v>
      </c>
      <c r="G702" s="40">
        <v>2269917</v>
      </c>
      <c r="H702" s="2" t="str">
        <f t="shared" si="45"/>
        <v>327022269917</v>
      </c>
      <c r="I702" s="2" t="str">
        <f t="shared" si="46"/>
        <v>2</v>
      </c>
      <c r="J702" s="2" t="s">
        <v>491</v>
      </c>
      <c r="K702" s="21">
        <v>6000</v>
      </c>
      <c r="L702" t="e">
        <f>INDEX('A I D FUTURES'!$B:$B,MATCH(H702,'A I D FUTURES'!$A:$A,0))</f>
        <v>#N/A</v>
      </c>
      <c r="M702" s="56" t="e">
        <f t="shared" si="47"/>
        <v>#N/A</v>
      </c>
    </row>
    <row r="703" spans="1:13" x14ac:dyDescent="0.25">
      <c r="A703" s="42" t="s">
        <v>109</v>
      </c>
      <c r="B703" s="40" t="s">
        <v>109</v>
      </c>
      <c r="C703" s="40" t="s">
        <v>2762</v>
      </c>
      <c r="D703" s="40" t="s">
        <v>2761</v>
      </c>
      <c r="E703" s="68">
        <v>32702</v>
      </c>
      <c r="F703" s="27" t="s">
        <v>260</v>
      </c>
      <c r="G703" s="40">
        <v>2269920</v>
      </c>
      <c r="H703" s="2" t="str">
        <f t="shared" si="45"/>
        <v>327022269920</v>
      </c>
      <c r="I703" s="2" t="str">
        <f t="shared" si="46"/>
        <v>2</v>
      </c>
      <c r="J703" s="2" t="s">
        <v>494</v>
      </c>
      <c r="K703" s="21">
        <v>2500</v>
      </c>
      <c r="L703" t="e">
        <f>INDEX('A I D FUTURES'!$B:$B,MATCH(H703,'A I D FUTURES'!$A:$A,0))</f>
        <v>#N/A</v>
      </c>
      <c r="M703" s="56" t="e">
        <f t="shared" si="47"/>
        <v>#N/A</v>
      </c>
    </row>
    <row r="704" spans="1:13" x14ac:dyDescent="0.25">
      <c r="A704" s="42" t="s">
        <v>109</v>
      </c>
      <c r="B704" s="40" t="s">
        <v>109</v>
      </c>
      <c r="C704" s="40" t="s">
        <v>2762</v>
      </c>
      <c r="D704" s="40" t="s">
        <v>2761</v>
      </c>
      <c r="E704" s="68">
        <v>32702</v>
      </c>
      <c r="F704" s="27" t="s">
        <v>260</v>
      </c>
      <c r="G704" s="40">
        <v>2269927</v>
      </c>
      <c r="H704" s="2" t="str">
        <f t="shared" si="45"/>
        <v>327022269927</v>
      </c>
      <c r="I704" s="2" t="str">
        <f t="shared" si="46"/>
        <v>2</v>
      </c>
      <c r="J704" s="2" t="s">
        <v>501</v>
      </c>
      <c r="K704" s="21">
        <v>2000</v>
      </c>
      <c r="L704" t="e">
        <f>INDEX('A I D FUTURES'!$B:$B,MATCH(H704,'A I D FUTURES'!$A:$A,0))</f>
        <v>#N/A</v>
      </c>
    </row>
    <row r="705" spans="1:13" x14ac:dyDescent="0.25">
      <c r="A705" s="42" t="s">
        <v>109</v>
      </c>
      <c r="B705" s="40" t="s">
        <v>109</v>
      </c>
      <c r="C705" s="40" t="s">
        <v>2762</v>
      </c>
      <c r="D705" s="40" t="s">
        <v>2761</v>
      </c>
      <c r="E705" s="68">
        <v>32702</v>
      </c>
      <c r="F705" s="27" t="s">
        <v>260</v>
      </c>
      <c r="G705" s="40">
        <v>2279927</v>
      </c>
      <c r="H705" s="2" t="str">
        <f t="shared" si="45"/>
        <v>327022279927</v>
      </c>
      <c r="I705" s="2" t="str">
        <f t="shared" si="46"/>
        <v>2</v>
      </c>
      <c r="J705" s="2" t="s">
        <v>552</v>
      </c>
      <c r="K705" s="21">
        <v>6000</v>
      </c>
      <c r="L705" t="e">
        <f>INDEX('A I D FUTURES'!$B:$B,MATCH(H705,'A I D FUTURES'!$A:$A,0))</f>
        <v>#N/A</v>
      </c>
    </row>
    <row r="706" spans="1:13" x14ac:dyDescent="0.25">
      <c r="A706" s="42" t="s">
        <v>109</v>
      </c>
      <c r="B706" s="40" t="s">
        <v>109</v>
      </c>
      <c r="C706" s="40" t="s">
        <v>2762</v>
      </c>
      <c r="D706" s="40" t="s">
        <v>2761</v>
      </c>
      <c r="E706" s="68">
        <v>32702</v>
      </c>
      <c r="F706" s="27" t="s">
        <v>260</v>
      </c>
      <c r="G706" s="40">
        <v>2279957</v>
      </c>
      <c r="H706" s="2" t="str">
        <f t="shared" si="45"/>
        <v>327022279957</v>
      </c>
      <c r="I706" s="2" t="str">
        <f t="shared" si="46"/>
        <v>2</v>
      </c>
      <c r="J706" s="2" t="s">
        <v>569</v>
      </c>
      <c r="K706" s="21">
        <v>15241.28</v>
      </c>
      <c r="L706" t="e">
        <f>INDEX('A I D FUTURES'!$B:$B,MATCH(H706,'A I D FUTURES'!$A:$A,0))</f>
        <v>#N/A</v>
      </c>
    </row>
    <row r="707" spans="1:13" x14ac:dyDescent="0.25">
      <c r="A707" s="42" t="s">
        <v>109</v>
      </c>
      <c r="B707" s="40" t="s">
        <v>109</v>
      </c>
      <c r="C707" s="40" t="s">
        <v>2762</v>
      </c>
      <c r="D707" s="40" t="s">
        <v>2761</v>
      </c>
      <c r="E707" s="68">
        <v>32702</v>
      </c>
      <c r="F707" s="27" t="s">
        <v>260</v>
      </c>
      <c r="G707" s="40">
        <v>2279967</v>
      </c>
      <c r="H707" s="2" t="str">
        <f t="shared" si="45"/>
        <v>327022279967</v>
      </c>
      <c r="I707" s="2" t="str">
        <f t="shared" si="46"/>
        <v>2</v>
      </c>
      <c r="J707" s="27" t="s">
        <v>575</v>
      </c>
      <c r="K707" s="21">
        <v>3309.6</v>
      </c>
      <c r="L707" t="e">
        <f>INDEX('A I D FUTURES'!$B:$B,MATCH(H707,'A I D FUTURES'!$A:$A,0))</f>
        <v>#N/A</v>
      </c>
    </row>
    <row r="708" spans="1:13" x14ac:dyDescent="0.25">
      <c r="A708" s="42" t="s">
        <v>109</v>
      </c>
      <c r="B708" s="40" t="s">
        <v>109</v>
      </c>
      <c r="C708" s="40" t="s">
        <v>2762</v>
      </c>
      <c r="D708" s="40" t="s">
        <v>2761</v>
      </c>
      <c r="E708" s="68">
        <v>32702</v>
      </c>
      <c r="F708" s="27" t="s">
        <v>260</v>
      </c>
      <c r="G708" s="40">
        <v>2302000</v>
      </c>
      <c r="H708" s="2" t="str">
        <f t="shared" si="45"/>
        <v>327022302000</v>
      </c>
      <c r="I708" s="2" t="str">
        <f t="shared" si="46"/>
        <v>2</v>
      </c>
      <c r="J708" s="2" t="s">
        <v>578</v>
      </c>
      <c r="K708" s="21">
        <v>50</v>
      </c>
      <c r="L708" t="e">
        <f>INDEX('A I D FUTURES'!$B:$B,MATCH(H708,'A I D FUTURES'!$A:$A,0))</f>
        <v>#N/A</v>
      </c>
      <c r="M708" s="56" t="e">
        <f t="shared" ref="M708:M710" si="48">+K708-L708</f>
        <v>#N/A</v>
      </c>
    </row>
    <row r="709" spans="1:13" x14ac:dyDescent="0.25">
      <c r="A709" s="42" t="s">
        <v>109</v>
      </c>
      <c r="B709" s="40" t="s">
        <v>109</v>
      </c>
      <c r="C709" s="40" t="s">
        <v>2762</v>
      </c>
      <c r="D709" s="40" t="s">
        <v>2761</v>
      </c>
      <c r="E709" s="68">
        <v>32702</v>
      </c>
      <c r="F709" s="27" t="s">
        <v>260</v>
      </c>
      <c r="G709" s="40">
        <v>2312000</v>
      </c>
      <c r="H709" s="2" t="str">
        <f t="shared" si="45"/>
        <v>327022312000</v>
      </c>
      <c r="I709" s="2" t="str">
        <f t="shared" si="46"/>
        <v>2</v>
      </c>
      <c r="J709" s="2" t="s">
        <v>580</v>
      </c>
      <c r="K709" s="21">
        <v>50</v>
      </c>
      <c r="L709" t="e">
        <f>INDEX('A I D FUTURES'!$B:$B,MATCH(H709,'A I D FUTURES'!$A:$A,0))</f>
        <v>#N/A</v>
      </c>
      <c r="M709" s="56" t="e">
        <f t="shared" si="48"/>
        <v>#N/A</v>
      </c>
    </row>
    <row r="710" spans="1:13" x14ac:dyDescent="0.25">
      <c r="A710" s="42" t="s">
        <v>109</v>
      </c>
      <c r="B710" s="40" t="s">
        <v>109</v>
      </c>
      <c r="C710" s="40" t="s">
        <v>2762</v>
      </c>
      <c r="D710" s="40" t="s">
        <v>2761</v>
      </c>
      <c r="E710" s="68">
        <v>32702</v>
      </c>
      <c r="F710" s="27" t="s">
        <v>260</v>
      </c>
      <c r="G710" s="40">
        <v>2400000</v>
      </c>
      <c r="H710" s="2" t="str">
        <f t="shared" si="45"/>
        <v>327022400000</v>
      </c>
      <c r="I710" s="2" t="str">
        <f t="shared" si="46"/>
        <v>2</v>
      </c>
      <c r="J710" s="2" t="s">
        <v>583</v>
      </c>
      <c r="K710" s="21">
        <v>2500</v>
      </c>
      <c r="L710" t="e">
        <f>INDEX('A I D FUTURES'!$B:$B,MATCH(H710,'A I D FUTURES'!$A:$A,0))</f>
        <v>#N/A</v>
      </c>
      <c r="M710" s="56" t="e">
        <f t="shared" si="48"/>
        <v>#N/A</v>
      </c>
    </row>
    <row r="711" spans="1:13" x14ac:dyDescent="0.25">
      <c r="A711" s="42" t="s">
        <v>109</v>
      </c>
      <c r="B711" s="40" t="s">
        <v>109</v>
      </c>
      <c r="C711" s="40" t="s">
        <v>2762</v>
      </c>
      <c r="D711" s="40" t="s">
        <v>2761</v>
      </c>
      <c r="E711" s="68">
        <v>32702</v>
      </c>
      <c r="F711" s="27" t="s">
        <v>260</v>
      </c>
      <c r="G711" s="40">
        <v>4800023</v>
      </c>
      <c r="H711" s="2" t="str">
        <f t="shared" si="45"/>
        <v>327024800023</v>
      </c>
      <c r="I711" s="2" t="str">
        <f t="shared" si="46"/>
        <v>4</v>
      </c>
      <c r="J711" s="40" t="s">
        <v>623</v>
      </c>
      <c r="K711" s="21">
        <v>800</v>
      </c>
      <c r="L711" t="e">
        <f>INDEX('A I D FUTURES'!$B:$B,MATCH(H711,'A I D FUTURES'!$A:$A,0))</f>
        <v>#N/A</v>
      </c>
    </row>
    <row r="712" spans="1:13" x14ac:dyDescent="0.25">
      <c r="A712" s="42" t="s">
        <v>109</v>
      </c>
      <c r="B712" s="40" t="s">
        <v>109</v>
      </c>
      <c r="C712" s="40" t="s">
        <v>2762</v>
      </c>
      <c r="D712" s="40" t="s">
        <v>2761</v>
      </c>
      <c r="E712" s="68">
        <v>32702</v>
      </c>
      <c r="F712" s="27" t="s">
        <v>260</v>
      </c>
      <c r="G712" s="40">
        <v>4800127</v>
      </c>
      <c r="H712" s="2" t="str">
        <f t="shared" si="45"/>
        <v>327024800127</v>
      </c>
      <c r="I712" s="2" t="str">
        <f t="shared" si="46"/>
        <v>4</v>
      </c>
      <c r="J712" s="40" t="s">
        <v>678</v>
      </c>
      <c r="K712" s="21">
        <v>250</v>
      </c>
      <c r="L712" t="e">
        <f>INDEX('A I D FUTURES'!$B:$B,MATCH(H712,'A I D FUTURES'!$A:$A,0))</f>
        <v>#N/A</v>
      </c>
      <c r="M712" s="56" t="e">
        <f>+K712-L712</f>
        <v>#N/A</v>
      </c>
    </row>
    <row r="713" spans="1:13" x14ac:dyDescent="0.25">
      <c r="A713" s="42" t="s">
        <v>109</v>
      </c>
      <c r="B713" s="40" t="s">
        <v>109</v>
      </c>
      <c r="C713" s="40" t="s">
        <v>2762</v>
      </c>
      <c r="D713" s="40" t="s">
        <v>2761</v>
      </c>
      <c r="E713" s="68">
        <v>32702</v>
      </c>
      <c r="F713" s="27" t="s">
        <v>260</v>
      </c>
      <c r="G713" s="40">
        <v>4800153</v>
      </c>
      <c r="H713" s="2" t="str">
        <f t="shared" si="45"/>
        <v>327024800153</v>
      </c>
      <c r="I713" s="2" t="str">
        <f t="shared" si="46"/>
        <v>4</v>
      </c>
      <c r="J713" s="40" t="s">
        <v>687</v>
      </c>
      <c r="K713" s="21">
        <v>250</v>
      </c>
      <c r="L713" t="e">
        <f>INDEX('A I D FUTURES'!$B:$B,MATCH(H713,'A I D FUTURES'!$A:$A,0))</f>
        <v>#N/A</v>
      </c>
    </row>
    <row r="714" spans="1:13" x14ac:dyDescent="0.25">
      <c r="A714" s="42" t="s">
        <v>109</v>
      </c>
      <c r="B714" s="40" t="s">
        <v>109</v>
      </c>
      <c r="C714" s="40" t="s">
        <v>2762</v>
      </c>
      <c r="D714" s="40" t="s">
        <v>2761</v>
      </c>
      <c r="E714" s="68">
        <v>32702</v>
      </c>
      <c r="F714" s="27" t="s">
        <v>260</v>
      </c>
      <c r="G714" s="40">
        <v>4800158</v>
      </c>
      <c r="H714" s="2" t="str">
        <f t="shared" si="45"/>
        <v>327024800158</v>
      </c>
      <c r="I714" s="2" t="str">
        <f t="shared" si="46"/>
        <v>4</v>
      </c>
      <c r="J714" s="40" t="s">
        <v>691</v>
      </c>
      <c r="K714" s="21">
        <v>300</v>
      </c>
      <c r="L714" t="e">
        <f>INDEX('A I D FUTURES'!$B:$B,MATCH(H714,'A I D FUTURES'!$A:$A,0))</f>
        <v>#N/A</v>
      </c>
    </row>
    <row r="715" spans="1:13" x14ac:dyDescent="0.25">
      <c r="A715" s="62" t="s">
        <v>284</v>
      </c>
      <c r="B715" s="108" t="s">
        <v>284</v>
      </c>
      <c r="C715" s="40" t="s">
        <v>2751</v>
      </c>
      <c r="D715" s="40" t="s">
        <v>2750</v>
      </c>
      <c r="E715" s="65">
        <v>33000</v>
      </c>
      <c r="F715" s="64" t="s">
        <v>262</v>
      </c>
      <c r="G715" s="87">
        <v>1300001</v>
      </c>
      <c r="H715" s="64" t="str">
        <f t="shared" si="45"/>
        <v>330001300001</v>
      </c>
      <c r="I715" s="64" t="str">
        <f t="shared" si="46"/>
        <v>1</v>
      </c>
      <c r="J715" s="64" t="s">
        <v>299</v>
      </c>
      <c r="K715" s="21">
        <v>55372.87</v>
      </c>
      <c r="L715" t="e">
        <f>INDEX('A I D FUTURES'!$B:$B,MATCH(H715,'A I D FUTURES'!$A:$A,0))</f>
        <v>#N/A</v>
      </c>
      <c r="M715" s="56" t="e">
        <f>+K715-L715</f>
        <v>#N/A</v>
      </c>
    </row>
    <row r="716" spans="1:13" x14ac:dyDescent="0.25">
      <c r="A716" s="62" t="s">
        <v>284</v>
      </c>
      <c r="B716" s="108" t="s">
        <v>284</v>
      </c>
      <c r="C716" s="40" t="s">
        <v>2751</v>
      </c>
      <c r="D716" s="40" t="s">
        <v>2750</v>
      </c>
      <c r="E716" s="65">
        <v>33000</v>
      </c>
      <c r="F716" s="64" t="s">
        <v>262</v>
      </c>
      <c r="G716" s="87">
        <v>1300002</v>
      </c>
      <c r="H716" s="64" t="str">
        <f t="shared" si="45"/>
        <v>330001300002</v>
      </c>
      <c r="I716" s="64" t="str">
        <f t="shared" si="46"/>
        <v>1</v>
      </c>
      <c r="J716" s="64" t="s">
        <v>324</v>
      </c>
      <c r="K716" s="21">
        <v>15980.66</v>
      </c>
      <c r="L716" t="e">
        <f>INDEX('A I D FUTURES'!$B:$B,MATCH(H716,'A I D FUTURES'!$A:$A,0))</f>
        <v>#N/A</v>
      </c>
    </row>
    <row r="717" spans="1:13" x14ac:dyDescent="0.25">
      <c r="A717" s="62" t="s">
        <v>284</v>
      </c>
      <c r="B717" s="108" t="s">
        <v>284</v>
      </c>
      <c r="C717" s="40" t="s">
        <v>2751</v>
      </c>
      <c r="D717" s="40" t="s">
        <v>2750</v>
      </c>
      <c r="E717" s="65">
        <v>33000</v>
      </c>
      <c r="F717" s="64" t="s">
        <v>262</v>
      </c>
      <c r="G717" s="87">
        <v>1300201</v>
      </c>
      <c r="H717" s="64" t="str">
        <f t="shared" si="45"/>
        <v>330001300201</v>
      </c>
      <c r="I717" s="64" t="str">
        <f t="shared" si="46"/>
        <v>1</v>
      </c>
      <c r="J717" s="64" t="s">
        <v>327</v>
      </c>
      <c r="K717" s="21">
        <v>32675.02</v>
      </c>
      <c r="L717" t="e">
        <f>INDEX('A I D FUTURES'!$B:$B,MATCH(H717,'A I D FUTURES'!$A:$A,0))</f>
        <v>#N/A</v>
      </c>
    </row>
    <row r="718" spans="1:13" x14ac:dyDescent="0.25">
      <c r="A718" s="62" t="s">
        <v>284</v>
      </c>
      <c r="B718" s="108" t="s">
        <v>284</v>
      </c>
      <c r="C718" s="40" t="s">
        <v>2751</v>
      </c>
      <c r="D718" s="40" t="s">
        <v>2750</v>
      </c>
      <c r="E718" s="65">
        <v>33000</v>
      </c>
      <c r="F718" s="64" t="s">
        <v>262</v>
      </c>
      <c r="G718" s="87">
        <v>1300202</v>
      </c>
      <c r="H718" s="64" t="str">
        <f t="shared" si="45"/>
        <v>330001300202</v>
      </c>
      <c r="I718" s="64" t="str">
        <f t="shared" si="46"/>
        <v>1</v>
      </c>
      <c r="J718" s="64" t="s">
        <v>328</v>
      </c>
      <c r="K718" s="21">
        <v>36498.839999999997</v>
      </c>
      <c r="L718" t="e">
        <f>INDEX('A I D FUTURES'!$B:$B,MATCH(H718,'A I D FUTURES'!$A:$A,0))</f>
        <v>#N/A</v>
      </c>
    </row>
    <row r="719" spans="1:13" x14ac:dyDescent="0.25">
      <c r="A719" s="62" t="s">
        <v>284</v>
      </c>
      <c r="B719" s="108" t="s">
        <v>284</v>
      </c>
      <c r="C719" s="40" t="s">
        <v>2751</v>
      </c>
      <c r="D719" s="40" t="s">
        <v>2750</v>
      </c>
      <c r="E719" s="65">
        <v>33000</v>
      </c>
      <c r="F719" s="64" t="s">
        <v>262</v>
      </c>
      <c r="G719" s="87">
        <v>1310001</v>
      </c>
      <c r="H719" s="64" t="str">
        <f t="shared" si="45"/>
        <v>330001310001</v>
      </c>
      <c r="I719" s="64" t="str">
        <f t="shared" si="46"/>
        <v>1</v>
      </c>
      <c r="J719" s="64" t="s">
        <v>329</v>
      </c>
      <c r="K719" s="21">
        <v>16962.259999999998</v>
      </c>
      <c r="L719" t="e">
        <f>INDEX('A I D FUTURES'!$B:$B,MATCH(H719,'A I D FUTURES'!$A:$A,0))</f>
        <v>#N/A</v>
      </c>
    </row>
    <row r="720" spans="1:13" x14ac:dyDescent="0.25">
      <c r="A720" s="62" t="s">
        <v>284</v>
      </c>
      <c r="B720" s="108" t="s">
        <v>284</v>
      </c>
      <c r="C720" s="40" t="s">
        <v>2751</v>
      </c>
      <c r="D720" s="40" t="s">
        <v>2750</v>
      </c>
      <c r="E720" s="65">
        <v>33000</v>
      </c>
      <c r="F720" s="64" t="s">
        <v>262</v>
      </c>
      <c r="G720" s="87">
        <v>1310002</v>
      </c>
      <c r="H720" s="64" t="str">
        <f t="shared" si="45"/>
        <v>330001310002</v>
      </c>
      <c r="I720" s="64" t="str">
        <f t="shared" si="46"/>
        <v>1</v>
      </c>
      <c r="J720" s="64" t="s">
        <v>340</v>
      </c>
      <c r="K720" s="21">
        <v>3264.86</v>
      </c>
      <c r="L720" t="e">
        <f>INDEX('A I D FUTURES'!$B:$B,MATCH(H720,'A I D FUTURES'!$A:$A,0))</f>
        <v>#N/A</v>
      </c>
      <c r="M720" s="56" t="e">
        <f>+K720-L720</f>
        <v>#N/A</v>
      </c>
    </row>
    <row r="721" spans="1:13" x14ac:dyDescent="0.25">
      <c r="A721" s="62" t="s">
        <v>284</v>
      </c>
      <c r="B721" s="108" t="s">
        <v>284</v>
      </c>
      <c r="C721" s="40" t="s">
        <v>2751</v>
      </c>
      <c r="D721" s="40" t="s">
        <v>2750</v>
      </c>
      <c r="E721" s="65">
        <v>33000</v>
      </c>
      <c r="F721" s="64" t="s">
        <v>262</v>
      </c>
      <c r="G721" s="87">
        <v>1310003</v>
      </c>
      <c r="H721" s="64" t="str">
        <f t="shared" si="45"/>
        <v>330001310003</v>
      </c>
      <c r="I721" s="64" t="str">
        <f t="shared" si="46"/>
        <v>1</v>
      </c>
      <c r="J721" s="64" t="s">
        <v>341</v>
      </c>
      <c r="K721" s="21">
        <v>13471.5</v>
      </c>
      <c r="L721" t="e">
        <f>INDEX('A I D FUTURES'!$B:$B,MATCH(H721,'A I D FUTURES'!$A:$A,0))</f>
        <v>#N/A</v>
      </c>
    </row>
    <row r="722" spans="1:13" x14ac:dyDescent="0.25">
      <c r="A722" s="62" t="s">
        <v>284</v>
      </c>
      <c r="B722" s="108" t="s">
        <v>284</v>
      </c>
      <c r="C722" s="40" t="s">
        <v>2751</v>
      </c>
      <c r="D722" s="40" t="s">
        <v>2750</v>
      </c>
      <c r="E722" s="65">
        <v>33000</v>
      </c>
      <c r="F722" s="64" t="s">
        <v>262</v>
      </c>
      <c r="G722" s="87">
        <v>1310004</v>
      </c>
      <c r="H722" s="64" t="str">
        <f t="shared" si="45"/>
        <v>330001310004</v>
      </c>
      <c r="I722" s="64" t="str">
        <f t="shared" si="46"/>
        <v>1</v>
      </c>
      <c r="J722" s="64" t="s">
        <v>342</v>
      </c>
      <c r="K722" s="21">
        <v>18524.939999999999</v>
      </c>
      <c r="L722" t="e">
        <f>INDEX('A I D FUTURES'!$B:$B,MATCH(H722,'A I D FUTURES'!$A:$A,0))</f>
        <v>#N/A</v>
      </c>
      <c r="M722" s="56" t="e">
        <f>+K722-L722</f>
        <v>#N/A</v>
      </c>
    </row>
    <row r="723" spans="1:13" x14ac:dyDescent="0.25">
      <c r="A723" s="62" t="s">
        <v>284</v>
      </c>
      <c r="B723" s="108" t="s">
        <v>284</v>
      </c>
      <c r="C723" s="40" t="s">
        <v>2751</v>
      </c>
      <c r="D723" s="40" t="s">
        <v>2750</v>
      </c>
      <c r="E723" s="65">
        <v>33000</v>
      </c>
      <c r="F723" s="64" t="s">
        <v>262</v>
      </c>
      <c r="G723" s="87">
        <v>1600001</v>
      </c>
      <c r="H723" s="64" t="str">
        <f t="shared" si="45"/>
        <v>330001600001</v>
      </c>
      <c r="I723" s="64" t="str">
        <f t="shared" si="46"/>
        <v>1</v>
      </c>
      <c r="J723" s="64" t="s">
        <v>349</v>
      </c>
      <c r="K723" s="21">
        <v>59287.85</v>
      </c>
      <c r="L723" t="e">
        <f>INDEX('A I D FUTURES'!$B:$B,MATCH(H723,'A I D FUTURES'!$A:$A,0))</f>
        <v>#N/A</v>
      </c>
    </row>
    <row r="724" spans="1:13" x14ac:dyDescent="0.25">
      <c r="A724" s="42" t="s">
        <v>111</v>
      </c>
      <c r="B724" s="40" t="s">
        <v>89</v>
      </c>
      <c r="C724" s="40" t="s">
        <v>2753</v>
      </c>
      <c r="D724" s="40" t="s">
        <v>2752</v>
      </c>
      <c r="E724" s="68">
        <v>33000</v>
      </c>
      <c r="F724" s="2" t="s">
        <v>262</v>
      </c>
      <c r="G724" s="40">
        <v>2020002</v>
      </c>
      <c r="H724" s="2" t="str">
        <f t="shared" si="45"/>
        <v>330002020002</v>
      </c>
      <c r="I724" s="2" t="str">
        <f t="shared" si="46"/>
        <v>2</v>
      </c>
      <c r="J724" s="2" t="s">
        <v>263</v>
      </c>
      <c r="K724" s="21">
        <v>5280</v>
      </c>
      <c r="L724">
        <f>INDEX('A I D FUTURES'!$B:$B,MATCH(H724,'A I D FUTURES'!$A:$A,0))</f>
        <v>5280</v>
      </c>
      <c r="M724" s="56">
        <f>+K724-L724</f>
        <v>0</v>
      </c>
    </row>
    <row r="725" spans="1:13" x14ac:dyDescent="0.25">
      <c r="A725" s="42" t="s">
        <v>111</v>
      </c>
      <c r="B725" s="40" t="s">
        <v>111</v>
      </c>
      <c r="C725" s="40" t="s">
        <v>2764</v>
      </c>
      <c r="D725" s="40" t="s">
        <v>2763</v>
      </c>
      <c r="E725" s="68">
        <v>33000</v>
      </c>
      <c r="F725" s="2" t="s">
        <v>262</v>
      </c>
      <c r="G725" s="40">
        <v>2030001</v>
      </c>
      <c r="H725" s="2" t="str">
        <f t="shared" si="45"/>
        <v>330002030001</v>
      </c>
      <c r="I725" s="2" t="str">
        <f t="shared" si="46"/>
        <v>2</v>
      </c>
      <c r="J725" s="2" t="s">
        <v>269</v>
      </c>
      <c r="K725" s="21">
        <v>17000</v>
      </c>
      <c r="L725">
        <f>INDEX('A I D FUTURES'!$B:$B,MATCH(H725,'A I D FUTURES'!$A:$A,0))</f>
        <v>2904</v>
      </c>
    </row>
    <row r="726" spans="1:13" x14ac:dyDescent="0.25">
      <c r="A726" s="42" t="s">
        <v>278</v>
      </c>
      <c r="B726" s="40" t="s">
        <v>278</v>
      </c>
      <c r="C726" s="40" t="s">
        <v>2751</v>
      </c>
      <c r="D726" s="40" t="s">
        <v>2750</v>
      </c>
      <c r="E726" s="68">
        <v>33000</v>
      </c>
      <c r="F726" s="2" t="s">
        <v>262</v>
      </c>
      <c r="G726" s="40">
        <v>2060001</v>
      </c>
      <c r="H726" s="2" t="str">
        <f t="shared" si="45"/>
        <v>330002060001</v>
      </c>
      <c r="I726" s="2" t="str">
        <f t="shared" si="46"/>
        <v>2</v>
      </c>
      <c r="J726" s="2" t="s">
        <v>279</v>
      </c>
      <c r="K726" s="21">
        <v>675.18</v>
      </c>
      <c r="L726">
        <f>INDEX('A I D FUTURES'!$B:$B,MATCH(H726,'A I D FUTURES'!$A:$A,0))</f>
        <v>675.18</v>
      </c>
    </row>
    <row r="727" spans="1:13" x14ac:dyDescent="0.25">
      <c r="A727" s="42" t="s">
        <v>150</v>
      </c>
      <c r="B727" s="40" t="s">
        <v>150</v>
      </c>
      <c r="C727" s="40" t="s">
        <v>2755</v>
      </c>
      <c r="D727" s="40" t="s">
        <v>2754</v>
      </c>
      <c r="E727" s="68">
        <v>33000</v>
      </c>
      <c r="F727" s="2" t="s">
        <v>262</v>
      </c>
      <c r="G727" s="40">
        <v>2120000</v>
      </c>
      <c r="H727" s="2" t="str">
        <f t="shared" si="45"/>
        <v>330002120000</v>
      </c>
      <c r="I727" s="2" t="str">
        <f t="shared" si="46"/>
        <v>2</v>
      </c>
      <c r="J727" s="2" t="s">
        <v>368</v>
      </c>
      <c r="K727" s="21">
        <v>500</v>
      </c>
      <c r="L727" t="e">
        <f>INDEX('A I D FUTURES'!$B:$B,MATCH(H727,'A I D FUTURES'!$A:$A,0))</f>
        <v>#N/A</v>
      </c>
    </row>
    <row r="728" spans="1:13" x14ac:dyDescent="0.25">
      <c r="A728" s="42" t="s">
        <v>111</v>
      </c>
      <c r="B728" s="40" t="s">
        <v>150</v>
      </c>
      <c r="C728" s="40" t="s">
        <v>2755</v>
      </c>
      <c r="D728" s="40" t="s">
        <v>2754</v>
      </c>
      <c r="E728" s="68">
        <v>33000</v>
      </c>
      <c r="F728" s="2" t="s">
        <v>262</v>
      </c>
      <c r="G728" s="40">
        <v>2130001</v>
      </c>
      <c r="H728" s="2" t="str">
        <f t="shared" si="45"/>
        <v>330002130001</v>
      </c>
      <c r="I728" s="2" t="str">
        <f t="shared" si="46"/>
        <v>2</v>
      </c>
      <c r="J728" s="2" t="s">
        <v>378</v>
      </c>
      <c r="K728" s="21">
        <v>2000</v>
      </c>
      <c r="L728" t="e">
        <f>INDEX('A I D FUTURES'!$B:$B,MATCH(H728,'A I D FUTURES'!$A:$A,0))</f>
        <v>#N/A</v>
      </c>
    </row>
    <row r="729" spans="1:13" x14ac:dyDescent="0.25">
      <c r="A729" s="42" t="s">
        <v>278</v>
      </c>
      <c r="B729" s="40" t="s">
        <v>278</v>
      </c>
      <c r="C729" s="40" t="s">
        <v>2751</v>
      </c>
      <c r="D729" s="40" t="s">
        <v>2750</v>
      </c>
      <c r="E729" s="68">
        <v>33000</v>
      </c>
      <c r="F729" s="2" t="s">
        <v>262</v>
      </c>
      <c r="G729" s="40">
        <v>2160001</v>
      </c>
      <c r="H729" s="2" t="str">
        <f t="shared" si="45"/>
        <v>330002160001</v>
      </c>
      <c r="I729" s="2" t="str">
        <f t="shared" si="46"/>
        <v>2</v>
      </c>
      <c r="J729" s="2" t="s">
        <v>383</v>
      </c>
      <c r="K729" s="21">
        <v>400</v>
      </c>
      <c r="L729" t="e">
        <f>INDEX('A I D FUTURES'!$B:$B,MATCH(H729,'A I D FUTURES'!$A:$A,0))</f>
        <v>#N/A</v>
      </c>
    </row>
    <row r="730" spans="1:13" x14ac:dyDescent="0.25">
      <c r="A730" s="42" t="s">
        <v>278</v>
      </c>
      <c r="B730" s="40" t="s">
        <v>278</v>
      </c>
      <c r="C730" s="40" t="s">
        <v>2751</v>
      </c>
      <c r="D730" s="40" t="s">
        <v>2750</v>
      </c>
      <c r="E730" s="68">
        <v>33000</v>
      </c>
      <c r="F730" s="2" t="s">
        <v>262</v>
      </c>
      <c r="G730" s="40">
        <v>2160002</v>
      </c>
      <c r="H730" s="2" t="str">
        <f t="shared" si="45"/>
        <v>330002160002</v>
      </c>
      <c r="I730" s="2" t="str">
        <f t="shared" si="46"/>
        <v>2</v>
      </c>
      <c r="J730" s="2" t="s">
        <v>384</v>
      </c>
      <c r="K730" s="21">
        <v>600</v>
      </c>
      <c r="L730" t="e">
        <f>INDEX('A I D FUTURES'!$B:$B,MATCH(H730,'A I D FUTURES'!$A:$A,0))</f>
        <v>#N/A</v>
      </c>
    </row>
    <row r="731" spans="1:13" x14ac:dyDescent="0.25">
      <c r="A731" s="42" t="s">
        <v>111</v>
      </c>
      <c r="B731" s="40" t="s">
        <v>111</v>
      </c>
      <c r="C731" s="40" t="s">
        <v>2764</v>
      </c>
      <c r="D731" s="40" t="s">
        <v>2763</v>
      </c>
      <c r="E731" s="68">
        <v>33000</v>
      </c>
      <c r="F731" s="2" t="s">
        <v>262</v>
      </c>
      <c r="G731" s="40">
        <v>2200001</v>
      </c>
      <c r="H731" s="2" t="str">
        <f t="shared" si="45"/>
        <v>330002200001</v>
      </c>
      <c r="I731" s="2" t="str">
        <f t="shared" si="46"/>
        <v>2</v>
      </c>
      <c r="J731" s="2" t="s">
        <v>388</v>
      </c>
      <c r="K731" s="21">
        <v>750</v>
      </c>
      <c r="L731">
        <f>INDEX('A I D FUTURES'!$B:$B,MATCH(H731,'A I D FUTURES'!$A:$A,0))</f>
        <v>188.29</v>
      </c>
    </row>
    <row r="732" spans="1:13" x14ac:dyDescent="0.25">
      <c r="A732" s="42" t="s">
        <v>278</v>
      </c>
      <c r="B732" s="40" t="s">
        <v>278</v>
      </c>
      <c r="C732" s="40" t="s">
        <v>2751</v>
      </c>
      <c r="D732" s="40" t="s">
        <v>2750</v>
      </c>
      <c r="E732" s="68">
        <v>33000</v>
      </c>
      <c r="F732" s="2" t="s">
        <v>262</v>
      </c>
      <c r="G732" s="40">
        <v>2200010</v>
      </c>
      <c r="H732" s="2" t="str">
        <f t="shared" si="45"/>
        <v>330002200010</v>
      </c>
      <c r="I732" s="2" t="str">
        <f t="shared" si="46"/>
        <v>2</v>
      </c>
      <c r="J732" s="2" t="s">
        <v>393</v>
      </c>
      <c r="K732" s="21">
        <v>1582.68</v>
      </c>
      <c r="L732">
        <f>INDEX('A I D FUTURES'!$B:$B,MATCH(H732,'A I D FUTURES'!$A:$A,0))</f>
        <v>1582.68</v>
      </c>
    </row>
    <row r="733" spans="1:13" x14ac:dyDescent="0.25">
      <c r="A733" s="42" t="s">
        <v>214</v>
      </c>
      <c r="B733" s="40" t="s">
        <v>214</v>
      </c>
      <c r="C733" s="40" t="s">
        <v>2755</v>
      </c>
      <c r="D733" s="40" t="s">
        <v>2754</v>
      </c>
      <c r="E733" s="68">
        <v>33000</v>
      </c>
      <c r="F733" s="2" t="s">
        <v>262</v>
      </c>
      <c r="G733" s="40">
        <v>2210001</v>
      </c>
      <c r="H733" s="2" t="str">
        <f t="shared" si="45"/>
        <v>330002210001</v>
      </c>
      <c r="I733" s="2" t="str">
        <f t="shared" si="46"/>
        <v>2</v>
      </c>
      <c r="J733" s="2" t="s">
        <v>397</v>
      </c>
      <c r="K733" s="21">
        <v>11000</v>
      </c>
      <c r="L733">
        <f>INDEX('A I D FUTURES'!$B:$B,MATCH(H733,'A I D FUTURES'!$A:$A,0))</f>
        <v>4200</v>
      </c>
      <c r="M733" s="56">
        <f>+K733-L733</f>
        <v>6800</v>
      </c>
    </row>
    <row r="734" spans="1:13" x14ac:dyDescent="0.25">
      <c r="A734" s="42" t="s">
        <v>214</v>
      </c>
      <c r="B734" s="40" t="s">
        <v>214</v>
      </c>
      <c r="C734" s="40" t="s">
        <v>2755</v>
      </c>
      <c r="D734" s="40" t="s">
        <v>2754</v>
      </c>
      <c r="E734" s="68">
        <v>33000</v>
      </c>
      <c r="F734" s="2" t="s">
        <v>262</v>
      </c>
      <c r="G734" s="40">
        <v>2210101</v>
      </c>
      <c r="H734" s="2" t="str">
        <f t="shared" si="45"/>
        <v>330002210101</v>
      </c>
      <c r="I734" s="2" t="str">
        <f t="shared" si="46"/>
        <v>2</v>
      </c>
      <c r="J734" s="2" t="s">
        <v>403</v>
      </c>
      <c r="K734" s="21">
        <v>100</v>
      </c>
      <c r="L734" t="e">
        <f>INDEX('A I D FUTURES'!$B:$B,MATCH(H734,'A I D FUTURES'!$A:$A,0))</f>
        <v>#N/A</v>
      </c>
    </row>
    <row r="735" spans="1:13" x14ac:dyDescent="0.25">
      <c r="A735" s="42" t="s">
        <v>214</v>
      </c>
      <c r="B735" s="40" t="s">
        <v>214</v>
      </c>
      <c r="C735" s="40" t="s">
        <v>2755</v>
      </c>
      <c r="D735" s="40" t="s">
        <v>2754</v>
      </c>
      <c r="E735" s="68">
        <v>33000</v>
      </c>
      <c r="F735" s="2" t="s">
        <v>262</v>
      </c>
      <c r="G735" s="40">
        <v>2210201</v>
      </c>
      <c r="H735" s="2" t="str">
        <f t="shared" si="45"/>
        <v>330002210201</v>
      </c>
      <c r="I735" s="2" t="str">
        <f t="shared" si="46"/>
        <v>2</v>
      </c>
      <c r="J735" s="2" t="s">
        <v>405</v>
      </c>
      <c r="K735" s="21">
        <v>5251.66</v>
      </c>
      <c r="L735">
        <f>INDEX('A I D FUTURES'!$B:$B,MATCH(H735,'A I D FUTURES'!$A:$A,0))</f>
        <v>5251.66</v>
      </c>
    </row>
    <row r="736" spans="1:13" x14ac:dyDescent="0.25">
      <c r="A736" s="42" t="s">
        <v>111</v>
      </c>
      <c r="B736" s="40" t="s">
        <v>111</v>
      </c>
      <c r="C736" s="40" t="s">
        <v>2764</v>
      </c>
      <c r="D736" s="40" t="s">
        <v>2763</v>
      </c>
      <c r="E736" s="68">
        <v>33000</v>
      </c>
      <c r="F736" s="27" t="s">
        <v>262</v>
      </c>
      <c r="G736" s="40">
        <v>2211001</v>
      </c>
      <c r="H736" s="2" t="str">
        <f t="shared" si="45"/>
        <v>330002211001</v>
      </c>
      <c r="I736" s="2" t="str">
        <f t="shared" si="46"/>
        <v>2</v>
      </c>
      <c r="J736" s="5" t="s">
        <v>1673</v>
      </c>
      <c r="K736" s="21">
        <v>100</v>
      </c>
      <c r="L736" t="e">
        <f>INDEX('A I D FUTURES'!$B:$B,MATCH(H736,'A I D FUTURES'!$A:$A,0))</f>
        <v>#N/A</v>
      </c>
    </row>
    <row r="737" spans="1:13" x14ac:dyDescent="0.25">
      <c r="A737" s="42" t="s">
        <v>111</v>
      </c>
      <c r="B737" s="40" t="s">
        <v>111</v>
      </c>
      <c r="C737" s="40" t="s">
        <v>2764</v>
      </c>
      <c r="D737" s="40" t="s">
        <v>2763</v>
      </c>
      <c r="E737" s="68">
        <v>33000</v>
      </c>
      <c r="F737" s="2" t="s">
        <v>262</v>
      </c>
      <c r="G737" s="40">
        <v>2219905</v>
      </c>
      <c r="H737" s="2" t="str">
        <f t="shared" si="45"/>
        <v>330002219905</v>
      </c>
      <c r="I737" s="2" t="str">
        <f t="shared" si="46"/>
        <v>2</v>
      </c>
      <c r="J737" s="2" t="s">
        <v>420</v>
      </c>
      <c r="K737" s="21">
        <v>100</v>
      </c>
      <c r="L737" t="e">
        <f>INDEX('A I D FUTURES'!$B:$B,MATCH(H737,'A I D FUTURES'!$A:$A,0))</f>
        <v>#N/A</v>
      </c>
    </row>
    <row r="738" spans="1:13" x14ac:dyDescent="0.25">
      <c r="A738" s="42" t="s">
        <v>278</v>
      </c>
      <c r="B738" s="40" t="s">
        <v>278</v>
      </c>
      <c r="C738" s="40" t="s">
        <v>2751</v>
      </c>
      <c r="D738" s="40" t="s">
        <v>2750</v>
      </c>
      <c r="E738" s="68">
        <v>33000</v>
      </c>
      <c r="F738" s="2" t="s">
        <v>262</v>
      </c>
      <c r="G738" s="40">
        <v>2220001</v>
      </c>
      <c r="H738" s="2" t="str">
        <f t="shared" si="45"/>
        <v>330002220001</v>
      </c>
      <c r="I738" s="2" t="str">
        <f t="shared" si="46"/>
        <v>2</v>
      </c>
      <c r="J738" s="2" t="s">
        <v>421</v>
      </c>
      <c r="K738" s="21">
        <v>2750.05</v>
      </c>
      <c r="L738">
        <f>INDEX('A I D FUTURES'!$B:$B,MATCH(H738,'A I D FUTURES'!$A:$A,0))</f>
        <v>2750.05</v>
      </c>
    </row>
    <row r="739" spans="1:13" x14ac:dyDescent="0.25">
      <c r="A739" s="42" t="s">
        <v>111</v>
      </c>
      <c r="B739" s="40" t="s">
        <v>111</v>
      </c>
      <c r="C739" s="40" t="s">
        <v>2764</v>
      </c>
      <c r="D739" s="40" t="s">
        <v>2763</v>
      </c>
      <c r="E739" s="68">
        <v>33000</v>
      </c>
      <c r="F739" s="2" t="s">
        <v>262</v>
      </c>
      <c r="G739" s="40">
        <v>2220301</v>
      </c>
      <c r="H739" s="2" t="str">
        <f t="shared" si="45"/>
        <v>330002220301</v>
      </c>
      <c r="I739" s="2" t="str">
        <f t="shared" si="46"/>
        <v>2</v>
      </c>
      <c r="J739" s="2" t="s">
        <v>423</v>
      </c>
      <c r="K739" s="21">
        <v>641</v>
      </c>
      <c r="L739" t="e">
        <f>INDEX('A I D FUTURES'!$B:$B,MATCH(H739,'A I D FUTURES'!$A:$A,0))</f>
        <v>#N/A</v>
      </c>
    </row>
    <row r="740" spans="1:13" x14ac:dyDescent="0.25">
      <c r="A740" s="42" t="s">
        <v>111</v>
      </c>
      <c r="B740" s="40" t="s">
        <v>111</v>
      </c>
      <c r="C740" s="40" t="s">
        <v>2764</v>
      </c>
      <c r="D740" s="40" t="s">
        <v>2763</v>
      </c>
      <c r="E740" s="68">
        <v>33000</v>
      </c>
      <c r="F740" s="2" t="s">
        <v>262</v>
      </c>
      <c r="G740" s="40">
        <v>2230001</v>
      </c>
      <c r="H740" s="2" t="str">
        <f t="shared" si="45"/>
        <v>330002230001</v>
      </c>
      <c r="I740" s="2" t="str">
        <f t="shared" si="46"/>
        <v>2</v>
      </c>
      <c r="J740" s="2" t="s">
        <v>427</v>
      </c>
      <c r="K740" s="21">
        <v>500</v>
      </c>
      <c r="L740" t="e">
        <f>INDEX('A I D FUTURES'!$B:$B,MATCH(H740,'A I D FUTURES'!$A:$A,0))</f>
        <v>#N/A</v>
      </c>
      <c r="M740" s="56" t="e">
        <f>+K740-L740</f>
        <v>#N/A</v>
      </c>
    </row>
    <row r="741" spans="1:13" x14ac:dyDescent="0.25">
      <c r="A741" s="42" t="s">
        <v>111</v>
      </c>
      <c r="B741" s="40" t="s">
        <v>111</v>
      </c>
      <c r="C741" s="40" t="s">
        <v>2764</v>
      </c>
      <c r="D741" s="40" t="s">
        <v>2763</v>
      </c>
      <c r="E741" s="68">
        <v>33000</v>
      </c>
      <c r="F741" s="2" t="s">
        <v>262</v>
      </c>
      <c r="G741" s="40">
        <v>2240001</v>
      </c>
      <c r="H741" s="2" t="str">
        <f t="shared" si="45"/>
        <v>330002240001</v>
      </c>
      <c r="I741" s="2" t="str">
        <f t="shared" si="46"/>
        <v>2</v>
      </c>
      <c r="J741" s="2" t="s">
        <v>428</v>
      </c>
      <c r="K741" s="21">
        <v>200</v>
      </c>
      <c r="L741" t="e">
        <f>INDEX('A I D FUTURES'!$B:$B,MATCH(H741,'A I D FUTURES'!$A:$A,0))</f>
        <v>#N/A</v>
      </c>
    </row>
    <row r="742" spans="1:13" x14ac:dyDescent="0.25">
      <c r="A742" s="42" t="s">
        <v>111</v>
      </c>
      <c r="B742" s="40" t="s">
        <v>111</v>
      </c>
      <c r="C742" s="40" t="s">
        <v>2764</v>
      </c>
      <c r="D742" s="40" t="s">
        <v>2763</v>
      </c>
      <c r="E742" s="68">
        <v>33000</v>
      </c>
      <c r="F742" s="2" t="s">
        <v>262</v>
      </c>
      <c r="G742" s="40">
        <v>2260101</v>
      </c>
      <c r="H742" s="2" t="str">
        <f t="shared" si="45"/>
        <v>330002260101</v>
      </c>
      <c r="I742" s="2" t="str">
        <f t="shared" si="46"/>
        <v>2</v>
      </c>
      <c r="J742" s="34" t="s">
        <v>2307</v>
      </c>
      <c r="K742" s="21">
        <v>1000</v>
      </c>
      <c r="L742" t="e">
        <f>INDEX('A I D FUTURES'!$B:$B,MATCH(H742,'A I D FUTURES'!$A:$A,0))</f>
        <v>#N/A</v>
      </c>
    </row>
    <row r="743" spans="1:13" x14ac:dyDescent="0.25">
      <c r="A743" s="42" t="s">
        <v>111</v>
      </c>
      <c r="B743" s="40" t="s">
        <v>111</v>
      </c>
      <c r="C743" s="40" t="s">
        <v>2764</v>
      </c>
      <c r="D743" s="40" t="s">
        <v>2763</v>
      </c>
      <c r="E743" s="68">
        <v>33000</v>
      </c>
      <c r="F743" s="2" t="s">
        <v>262</v>
      </c>
      <c r="G743" s="40">
        <v>2260201</v>
      </c>
      <c r="H743" s="2" t="str">
        <f t="shared" si="45"/>
        <v>330002260201</v>
      </c>
      <c r="I743" s="2" t="str">
        <f t="shared" si="46"/>
        <v>2</v>
      </c>
      <c r="J743" s="2" t="s">
        <v>440</v>
      </c>
      <c r="K743" s="21">
        <v>16000</v>
      </c>
      <c r="L743">
        <f>INDEX('A I D FUTURES'!$B:$B,MATCH(H743,'A I D FUTURES'!$A:$A,0))</f>
        <v>5640.5300000000007</v>
      </c>
    </row>
    <row r="744" spans="1:13" x14ac:dyDescent="0.25">
      <c r="A744" s="42" t="s">
        <v>111</v>
      </c>
      <c r="B744" s="40" t="s">
        <v>111</v>
      </c>
      <c r="C744" s="40" t="s">
        <v>2764</v>
      </c>
      <c r="D744" s="40" t="s">
        <v>2763</v>
      </c>
      <c r="E744" s="68">
        <v>33000</v>
      </c>
      <c r="F744" s="2" t="s">
        <v>262</v>
      </c>
      <c r="G744" s="40">
        <v>2260900</v>
      </c>
      <c r="H744" s="2" t="str">
        <f t="shared" si="45"/>
        <v>330002260900</v>
      </c>
      <c r="I744" s="2" t="str">
        <f t="shared" si="46"/>
        <v>2</v>
      </c>
      <c r="J744" s="2" t="s">
        <v>449</v>
      </c>
      <c r="K744" s="21">
        <v>8000</v>
      </c>
      <c r="L744" t="e">
        <f>INDEX('A I D FUTURES'!$B:$B,MATCH(H744,'A I D FUTURES'!$A:$A,0))</f>
        <v>#N/A</v>
      </c>
    </row>
    <row r="745" spans="1:13" x14ac:dyDescent="0.25">
      <c r="A745" s="42" t="s">
        <v>111</v>
      </c>
      <c r="B745" s="40" t="s">
        <v>111</v>
      </c>
      <c r="C745" s="40" t="s">
        <v>2764</v>
      </c>
      <c r="D745" s="40" t="s">
        <v>2763</v>
      </c>
      <c r="E745" s="68">
        <v>33000</v>
      </c>
      <c r="F745" s="2" t="s">
        <v>262</v>
      </c>
      <c r="G745" s="40">
        <v>2260901</v>
      </c>
      <c r="H745" s="2" t="str">
        <f t="shared" si="45"/>
        <v>330002260901</v>
      </c>
      <c r="I745" s="2" t="str">
        <f t="shared" si="46"/>
        <v>2</v>
      </c>
      <c r="J745" s="2" t="s">
        <v>451</v>
      </c>
      <c r="K745" s="21">
        <v>18000</v>
      </c>
      <c r="L745">
        <f>INDEX('A I D FUTURES'!$B:$B,MATCH(H745,'A I D FUTURES'!$A:$A,0))</f>
        <v>806.66</v>
      </c>
    </row>
    <row r="746" spans="1:13" x14ac:dyDescent="0.25">
      <c r="A746" s="42" t="s">
        <v>111</v>
      </c>
      <c r="B746" s="40" t="s">
        <v>111</v>
      </c>
      <c r="C746" s="40" t="s">
        <v>2764</v>
      </c>
      <c r="D746" s="40" t="s">
        <v>2763</v>
      </c>
      <c r="E746" s="68">
        <v>33000</v>
      </c>
      <c r="F746" s="27" t="s">
        <v>262</v>
      </c>
      <c r="G746" s="40">
        <v>2260904</v>
      </c>
      <c r="H746" s="2" t="str">
        <f t="shared" si="45"/>
        <v>330002260904</v>
      </c>
      <c r="I746" s="2" t="str">
        <f t="shared" si="46"/>
        <v>2</v>
      </c>
      <c r="J746" s="27" t="s">
        <v>467</v>
      </c>
      <c r="K746" s="21">
        <v>600</v>
      </c>
      <c r="L746" t="e">
        <f>INDEX('A I D FUTURES'!$B:$B,MATCH(H746,'A I D FUTURES'!$A:$A,0))</f>
        <v>#N/A</v>
      </c>
    </row>
    <row r="747" spans="1:13" x14ac:dyDescent="0.25">
      <c r="A747" s="42" t="s">
        <v>111</v>
      </c>
      <c r="B747" s="40" t="s">
        <v>111</v>
      </c>
      <c r="C747" s="40" t="s">
        <v>2764</v>
      </c>
      <c r="D747" s="40" t="s">
        <v>2763</v>
      </c>
      <c r="E747" s="68">
        <v>33000</v>
      </c>
      <c r="F747" s="2" t="s">
        <v>262</v>
      </c>
      <c r="G747" s="40">
        <v>2260907</v>
      </c>
      <c r="H747" s="2" t="str">
        <f t="shared" si="45"/>
        <v>330002260907</v>
      </c>
      <c r="I747" s="2" t="str">
        <f t="shared" si="46"/>
        <v>2</v>
      </c>
      <c r="J747" s="2" t="s">
        <v>459</v>
      </c>
      <c r="K747" s="21">
        <v>3000</v>
      </c>
      <c r="L747" t="e">
        <f>INDEX('A I D FUTURES'!$B:$B,MATCH(H747,'A I D FUTURES'!$A:$A,0))</f>
        <v>#N/A</v>
      </c>
    </row>
    <row r="748" spans="1:13" x14ac:dyDescent="0.25">
      <c r="A748" s="42" t="s">
        <v>111</v>
      </c>
      <c r="B748" s="40" t="s">
        <v>111</v>
      </c>
      <c r="C748" s="40" t="s">
        <v>2764</v>
      </c>
      <c r="D748" s="40" t="s">
        <v>2763</v>
      </c>
      <c r="E748" s="68">
        <v>33000</v>
      </c>
      <c r="F748" s="2" t="s">
        <v>262</v>
      </c>
      <c r="G748" s="40">
        <v>2260910</v>
      </c>
      <c r="H748" s="2" t="str">
        <f t="shared" si="45"/>
        <v>330002260910</v>
      </c>
      <c r="I748" s="2" t="str">
        <f t="shared" si="46"/>
        <v>2</v>
      </c>
      <c r="J748" s="2" t="s">
        <v>464</v>
      </c>
      <c r="K748" s="21">
        <v>3000</v>
      </c>
      <c r="L748">
        <f>INDEX('A I D FUTURES'!$B:$B,MATCH(H748,'A I D FUTURES'!$A:$A,0))</f>
        <v>1166.67</v>
      </c>
    </row>
    <row r="749" spans="1:13" x14ac:dyDescent="0.25">
      <c r="A749" s="42" t="s">
        <v>111</v>
      </c>
      <c r="B749" s="40" t="s">
        <v>111</v>
      </c>
      <c r="C749" s="40" t="s">
        <v>2764</v>
      </c>
      <c r="D749" s="40" t="s">
        <v>2763</v>
      </c>
      <c r="E749" s="68">
        <v>33000</v>
      </c>
      <c r="F749" s="2" t="s">
        <v>262</v>
      </c>
      <c r="G749" s="40">
        <v>2260911</v>
      </c>
      <c r="H749" s="2" t="str">
        <f t="shared" si="45"/>
        <v>330002260911</v>
      </c>
      <c r="I749" s="2" t="str">
        <f t="shared" si="46"/>
        <v>2</v>
      </c>
      <c r="J749" s="2" t="s">
        <v>465</v>
      </c>
      <c r="K749" s="21">
        <v>21000</v>
      </c>
      <c r="L749" t="e">
        <f>INDEX('A I D FUTURES'!$B:$B,MATCH(H749,'A I D FUTURES'!$A:$A,0))</f>
        <v>#N/A</v>
      </c>
    </row>
    <row r="750" spans="1:13" x14ac:dyDescent="0.25">
      <c r="A750" s="42" t="s">
        <v>111</v>
      </c>
      <c r="B750" s="40" t="s">
        <v>111</v>
      </c>
      <c r="C750" s="40" t="s">
        <v>2764</v>
      </c>
      <c r="D750" s="40" t="s">
        <v>2763</v>
      </c>
      <c r="E750" s="68">
        <v>33000</v>
      </c>
      <c r="F750" s="2" t="s">
        <v>262</v>
      </c>
      <c r="G750" s="40">
        <v>2260912</v>
      </c>
      <c r="H750" s="2" t="str">
        <f t="shared" si="45"/>
        <v>330002260912</v>
      </c>
      <c r="I750" s="2" t="str">
        <f t="shared" si="46"/>
        <v>2</v>
      </c>
      <c r="J750" s="2" t="s">
        <v>466</v>
      </c>
      <c r="K750" s="21">
        <v>3000</v>
      </c>
      <c r="L750" t="e">
        <f>INDEX('A I D FUTURES'!$B:$B,MATCH(H750,'A I D FUTURES'!$A:$A,0))</f>
        <v>#N/A</v>
      </c>
    </row>
    <row r="751" spans="1:13" x14ac:dyDescent="0.25">
      <c r="A751" s="42" t="s">
        <v>111</v>
      </c>
      <c r="B751" s="40" t="s">
        <v>111</v>
      </c>
      <c r="C751" s="40" t="s">
        <v>2764</v>
      </c>
      <c r="D751" s="40" t="s">
        <v>2763</v>
      </c>
      <c r="E751" s="68">
        <v>33000</v>
      </c>
      <c r="F751" s="2" t="s">
        <v>262</v>
      </c>
      <c r="G751" s="40">
        <v>2269908</v>
      </c>
      <c r="H751" s="2" t="str">
        <f t="shared" si="45"/>
        <v>330002269908</v>
      </c>
      <c r="I751" s="2" t="str">
        <f t="shared" si="46"/>
        <v>2</v>
      </c>
      <c r="J751" s="2" t="s">
        <v>482</v>
      </c>
      <c r="K751" s="21">
        <v>1800</v>
      </c>
      <c r="L751" t="e">
        <f>INDEX('A I D FUTURES'!$B:$B,MATCH(H751,'A I D FUTURES'!$A:$A,0))</f>
        <v>#N/A</v>
      </c>
    </row>
    <row r="752" spans="1:13" x14ac:dyDescent="0.25">
      <c r="A752" s="42" t="s">
        <v>111</v>
      </c>
      <c r="B752" s="40" t="s">
        <v>111</v>
      </c>
      <c r="C752" s="40" t="s">
        <v>2764</v>
      </c>
      <c r="D752" s="40" t="s">
        <v>2763</v>
      </c>
      <c r="E752" s="68">
        <v>33000</v>
      </c>
      <c r="F752" s="2" t="s">
        <v>262</v>
      </c>
      <c r="G752" s="40">
        <v>2269921</v>
      </c>
      <c r="H752" s="2" t="str">
        <f t="shared" si="45"/>
        <v>330002269921</v>
      </c>
      <c r="I752" s="2" t="str">
        <f t="shared" si="46"/>
        <v>2</v>
      </c>
      <c r="J752" s="2" t="s">
        <v>495</v>
      </c>
      <c r="K752" s="21">
        <v>2000</v>
      </c>
      <c r="L752" t="e">
        <f>INDEX('A I D FUTURES'!$B:$B,MATCH(H752,'A I D FUTURES'!$A:$A,0))</f>
        <v>#N/A</v>
      </c>
      <c r="M752" s="56" t="e">
        <f>+K752-L752</f>
        <v>#N/A</v>
      </c>
    </row>
    <row r="753" spans="1:13" x14ac:dyDescent="0.25">
      <c r="A753" s="42" t="s">
        <v>111</v>
      </c>
      <c r="B753" s="40" t="s">
        <v>111</v>
      </c>
      <c r="C753" s="40" t="s">
        <v>2764</v>
      </c>
      <c r="D753" s="40" t="s">
        <v>2763</v>
      </c>
      <c r="E753" s="68">
        <v>33000</v>
      </c>
      <c r="F753" s="2" t="s">
        <v>262</v>
      </c>
      <c r="G753" s="40">
        <v>2269928</v>
      </c>
      <c r="H753" s="2" t="str">
        <f t="shared" si="45"/>
        <v>330002269928</v>
      </c>
      <c r="I753" s="2" t="str">
        <f t="shared" si="46"/>
        <v>2</v>
      </c>
      <c r="J753" s="2" t="s">
        <v>502</v>
      </c>
      <c r="K753" s="21">
        <v>500</v>
      </c>
      <c r="L753" t="e">
        <f>INDEX('A I D FUTURES'!$B:$B,MATCH(H753,'A I D FUTURES'!$A:$A,0))</f>
        <v>#N/A</v>
      </c>
    </row>
    <row r="754" spans="1:13" x14ac:dyDescent="0.25">
      <c r="A754" s="42" t="s">
        <v>111</v>
      </c>
      <c r="B754" s="40" t="s">
        <v>111</v>
      </c>
      <c r="C754" s="40" t="s">
        <v>2764</v>
      </c>
      <c r="D754" s="40" t="s">
        <v>2763</v>
      </c>
      <c r="E754" s="68">
        <v>33000</v>
      </c>
      <c r="F754" s="2" t="s">
        <v>262</v>
      </c>
      <c r="G754" s="40">
        <v>2269936</v>
      </c>
      <c r="H754" s="2" t="str">
        <f t="shared" si="45"/>
        <v>330002269936</v>
      </c>
      <c r="I754" s="2" t="str">
        <f t="shared" si="46"/>
        <v>2</v>
      </c>
      <c r="J754" s="2" t="s">
        <v>509</v>
      </c>
      <c r="K754" s="21">
        <v>5000</v>
      </c>
      <c r="L754" t="e">
        <f>INDEX('A I D FUTURES'!$B:$B,MATCH(H754,'A I D FUTURES'!$A:$A,0))</f>
        <v>#N/A</v>
      </c>
    </row>
    <row r="755" spans="1:13" x14ac:dyDescent="0.25">
      <c r="A755" s="42" t="s">
        <v>111</v>
      </c>
      <c r="B755" s="40" t="s">
        <v>111</v>
      </c>
      <c r="C755" s="40" t="s">
        <v>2764</v>
      </c>
      <c r="D755" s="40" t="s">
        <v>2763</v>
      </c>
      <c r="E755" s="68">
        <v>33000</v>
      </c>
      <c r="F755" s="2" t="s">
        <v>262</v>
      </c>
      <c r="G755" s="40">
        <v>2269941</v>
      </c>
      <c r="H755" s="2" t="str">
        <f t="shared" si="45"/>
        <v>330002269941</v>
      </c>
      <c r="I755" s="2" t="str">
        <f t="shared" si="46"/>
        <v>2</v>
      </c>
      <c r="J755" s="2" t="s">
        <v>512</v>
      </c>
      <c r="K755" s="21">
        <v>11800</v>
      </c>
      <c r="L755" t="e">
        <f>INDEX('A I D FUTURES'!$B:$B,MATCH(H755,'A I D FUTURES'!$A:$A,0))</f>
        <v>#N/A</v>
      </c>
    </row>
    <row r="756" spans="1:13" x14ac:dyDescent="0.25">
      <c r="A756" s="42" t="s">
        <v>111</v>
      </c>
      <c r="B756" s="40" t="s">
        <v>111</v>
      </c>
      <c r="C756" s="40" t="s">
        <v>2764</v>
      </c>
      <c r="D756" s="40" t="s">
        <v>2763</v>
      </c>
      <c r="E756" s="68">
        <v>33000</v>
      </c>
      <c r="F756" s="2" t="s">
        <v>262</v>
      </c>
      <c r="G756" s="40">
        <v>2279900</v>
      </c>
      <c r="H756" s="2" t="str">
        <f t="shared" si="45"/>
        <v>330002279900</v>
      </c>
      <c r="I756" s="2" t="str">
        <f t="shared" si="46"/>
        <v>2</v>
      </c>
      <c r="J756" s="2" t="s">
        <v>535</v>
      </c>
      <c r="K756" s="21">
        <v>6000</v>
      </c>
      <c r="L756">
        <f>INDEX('A I D FUTURES'!$B:$B,MATCH(H756,'A I D FUTURES'!$A:$A,0))</f>
        <v>3060</v>
      </c>
    </row>
    <row r="757" spans="1:13" x14ac:dyDescent="0.25">
      <c r="A757" s="42" t="s">
        <v>111</v>
      </c>
      <c r="B757" s="40" t="s">
        <v>111</v>
      </c>
      <c r="C757" s="40" t="s">
        <v>2764</v>
      </c>
      <c r="D757" s="40" t="s">
        <v>2763</v>
      </c>
      <c r="E757" s="68">
        <v>33000</v>
      </c>
      <c r="F757" s="2" t="s">
        <v>262</v>
      </c>
      <c r="G757" s="40">
        <v>2279928</v>
      </c>
      <c r="H757" s="2" t="str">
        <f t="shared" ref="H757:H820" si="49">_xlfn.CONCAT(E757,G757)</f>
        <v>330002279928</v>
      </c>
      <c r="I757" s="2" t="str">
        <f t="shared" ref="I757:I820" si="50">MID(G757,1,1)</f>
        <v>2</v>
      </c>
      <c r="J757" s="2" t="s">
        <v>553</v>
      </c>
      <c r="K757" s="21">
        <v>13500</v>
      </c>
      <c r="L757" t="e">
        <f>INDEX('A I D FUTURES'!$B:$B,MATCH(H757,'A I D FUTURES'!$A:$A,0))</f>
        <v>#N/A</v>
      </c>
    </row>
    <row r="758" spans="1:13" x14ac:dyDescent="0.25">
      <c r="A758" s="42" t="s">
        <v>111</v>
      </c>
      <c r="B758" s="40" t="s">
        <v>111</v>
      </c>
      <c r="C758" s="40" t="s">
        <v>2764</v>
      </c>
      <c r="D758" s="40" t="s">
        <v>2763</v>
      </c>
      <c r="E758" s="68">
        <v>33000</v>
      </c>
      <c r="F758" s="2" t="s">
        <v>262</v>
      </c>
      <c r="G758" s="40">
        <v>2279929</v>
      </c>
      <c r="H758" s="2" t="str">
        <f t="shared" si="49"/>
        <v>330002279929</v>
      </c>
      <c r="I758" s="2" t="str">
        <f t="shared" si="50"/>
        <v>2</v>
      </c>
      <c r="J758" s="2" t="s">
        <v>554</v>
      </c>
      <c r="K758" s="21">
        <v>3500</v>
      </c>
      <c r="L758" t="e">
        <f>INDEX('A I D FUTURES'!$B:$B,MATCH(H758,'A I D FUTURES'!$A:$A,0))</f>
        <v>#N/A</v>
      </c>
    </row>
    <row r="759" spans="1:13" x14ac:dyDescent="0.25">
      <c r="A759" s="42" t="s">
        <v>278</v>
      </c>
      <c r="B759" s="40" t="s">
        <v>278</v>
      </c>
      <c r="C759" s="40" t="s">
        <v>2751</v>
      </c>
      <c r="D759" s="40" t="s">
        <v>2750</v>
      </c>
      <c r="E759" s="68">
        <v>33000</v>
      </c>
      <c r="F759" s="2" t="s">
        <v>262</v>
      </c>
      <c r="G759" s="40">
        <v>2279940</v>
      </c>
      <c r="H759" s="2" t="str">
        <f t="shared" si="49"/>
        <v>330002279940</v>
      </c>
      <c r="I759" s="2" t="str">
        <f t="shared" si="50"/>
        <v>2</v>
      </c>
      <c r="J759" s="2" t="s">
        <v>559</v>
      </c>
      <c r="K759" s="21">
        <v>500</v>
      </c>
      <c r="L759" t="e">
        <f>INDEX('A I D FUTURES'!$B:$B,MATCH(H759,'A I D FUTURES'!$A:$A,0))</f>
        <v>#N/A</v>
      </c>
      <c r="M759" s="56" t="e">
        <f t="shared" ref="M759:M760" si="51">+K759-L759</f>
        <v>#N/A</v>
      </c>
    </row>
    <row r="760" spans="1:13" x14ac:dyDescent="0.25">
      <c r="A760" s="42" t="s">
        <v>111</v>
      </c>
      <c r="B760" s="40" t="s">
        <v>111</v>
      </c>
      <c r="C760" s="40" t="s">
        <v>2764</v>
      </c>
      <c r="D760" s="40" t="s">
        <v>2763</v>
      </c>
      <c r="E760" s="68">
        <v>33000</v>
      </c>
      <c r="F760" s="2" t="s">
        <v>262</v>
      </c>
      <c r="G760" s="40">
        <v>2279948</v>
      </c>
      <c r="H760" s="2" t="str">
        <f t="shared" si="49"/>
        <v>330002279948</v>
      </c>
      <c r="I760" s="2" t="str">
        <f t="shared" si="50"/>
        <v>2</v>
      </c>
      <c r="J760" s="40" t="s">
        <v>562</v>
      </c>
      <c r="K760" s="21">
        <v>3000</v>
      </c>
      <c r="L760" t="e">
        <f>INDEX('A I D FUTURES'!$B:$B,MATCH(H760,'A I D FUTURES'!$A:$A,0))</f>
        <v>#N/A</v>
      </c>
      <c r="M760" s="56" t="e">
        <f t="shared" si="51"/>
        <v>#N/A</v>
      </c>
    </row>
    <row r="761" spans="1:13" x14ac:dyDescent="0.25">
      <c r="A761" s="42" t="s">
        <v>111</v>
      </c>
      <c r="B761" s="40" t="s">
        <v>111</v>
      </c>
      <c r="C761" s="40" t="s">
        <v>2764</v>
      </c>
      <c r="D761" s="40" t="s">
        <v>2763</v>
      </c>
      <c r="E761" s="68">
        <v>33000</v>
      </c>
      <c r="F761" s="2" t="s">
        <v>262</v>
      </c>
      <c r="G761" s="40">
        <v>2302000</v>
      </c>
      <c r="H761" s="2" t="str">
        <f t="shared" si="49"/>
        <v>330002302000</v>
      </c>
      <c r="I761" s="2" t="str">
        <f t="shared" si="50"/>
        <v>2</v>
      </c>
      <c r="J761" s="2" t="s">
        <v>578</v>
      </c>
      <c r="K761" s="21">
        <v>300</v>
      </c>
      <c r="L761" t="e">
        <f>INDEX('A I D FUTURES'!$B:$B,MATCH(H761,'A I D FUTURES'!$A:$A,0))</f>
        <v>#N/A</v>
      </c>
    </row>
    <row r="762" spans="1:13" x14ac:dyDescent="0.25">
      <c r="A762" s="42" t="s">
        <v>111</v>
      </c>
      <c r="B762" s="40" t="s">
        <v>111</v>
      </c>
      <c r="C762" s="40" t="s">
        <v>2764</v>
      </c>
      <c r="D762" s="40" t="s">
        <v>2763</v>
      </c>
      <c r="E762" s="68">
        <v>33000</v>
      </c>
      <c r="F762" s="2" t="s">
        <v>262</v>
      </c>
      <c r="G762" s="40">
        <v>2312000</v>
      </c>
      <c r="H762" s="2" t="str">
        <f t="shared" si="49"/>
        <v>330002312000</v>
      </c>
      <c r="I762" s="2" t="str">
        <f t="shared" si="50"/>
        <v>2</v>
      </c>
      <c r="J762" s="2" t="s">
        <v>580</v>
      </c>
      <c r="K762" s="21">
        <v>1000</v>
      </c>
      <c r="L762" t="e">
        <f>INDEX('A I D FUTURES'!$B:$B,MATCH(H762,'A I D FUTURES'!$A:$A,0))</f>
        <v>#N/A</v>
      </c>
      <c r="M762" s="56" t="e">
        <f>+K762-L762</f>
        <v>#N/A</v>
      </c>
    </row>
    <row r="763" spans="1:13" x14ac:dyDescent="0.25">
      <c r="A763" s="42" t="s">
        <v>111</v>
      </c>
      <c r="B763" s="40" t="s">
        <v>111</v>
      </c>
      <c r="C763" s="40" t="s">
        <v>2764</v>
      </c>
      <c r="D763" s="40" t="s">
        <v>2763</v>
      </c>
      <c r="E763" s="68">
        <v>33000</v>
      </c>
      <c r="F763" s="2" t="s">
        <v>262</v>
      </c>
      <c r="G763" s="40">
        <v>2400000</v>
      </c>
      <c r="H763" s="2" t="str">
        <f t="shared" si="49"/>
        <v>330002400000</v>
      </c>
      <c r="I763" s="2" t="str">
        <f t="shared" si="50"/>
        <v>2</v>
      </c>
      <c r="J763" s="2" t="s">
        <v>583</v>
      </c>
      <c r="K763" s="21">
        <v>7500</v>
      </c>
      <c r="L763">
        <f>INDEX('A I D FUTURES'!$B:$B,MATCH(H763,'A I D FUTURES'!$A:$A,0))</f>
        <v>880.77</v>
      </c>
    </row>
    <row r="764" spans="1:13" x14ac:dyDescent="0.25">
      <c r="A764" s="42" t="s">
        <v>111</v>
      </c>
      <c r="B764" s="40" t="s">
        <v>111</v>
      </c>
      <c r="C764" s="40" t="s">
        <v>2764</v>
      </c>
      <c r="D764" s="40" t="s">
        <v>2763</v>
      </c>
      <c r="E764" s="68">
        <v>33000</v>
      </c>
      <c r="F764" s="2" t="s">
        <v>262</v>
      </c>
      <c r="G764" s="40">
        <v>6220009</v>
      </c>
      <c r="H764" s="2" t="str">
        <f t="shared" si="49"/>
        <v>330006220009</v>
      </c>
      <c r="I764" s="2" t="str">
        <f t="shared" si="50"/>
        <v>6</v>
      </c>
      <c r="J764" s="2" t="s">
        <v>716</v>
      </c>
      <c r="K764" s="21">
        <v>10000</v>
      </c>
      <c r="L764" t="e">
        <f>INDEX('A I D FUTURES'!$B:$B,MATCH(H764,'A I D FUTURES'!$A:$A,0))</f>
        <v>#N/A</v>
      </c>
      <c r="M764" s="56" t="e">
        <f>+K764-L764</f>
        <v>#N/A</v>
      </c>
    </row>
    <row r="765" spans="1:13" x14ac:dyDescent="0.25">
      <c r="A765" s="62" t="s">
        <v>284</v>
      </c>
      <c r="B765" s="108" t="s">
        <v>284</v>
      </c>
      <c r="C765" s="40" t="s">
        <v>2751</v>
      </c>
      <c r="D765" s="40" t="s">
        <v>2750</v>
      </c>
      <c r="E765" s="65">
        <v>33210</v>
      </c>
      <c r="F765" s="64" t="s">
        <v>272</v>
      </c>
      <c r="G765" s="87">
        <v>1300001</v>
      </c>
      <c r="H765" s="64" t="str">
        <f t="shared" si="49"/>
        <v>332101300001</v>
      </c>
      <c r="I765" s="64" t="str">
        <f t="shared" si="50"/>
        <v>1</v>
      </c>
      <c r="J765" s="64" t="s">
        <v>299</v>
      </c>
      <c r="K765" s="21">
        <v>60606.18</v>
      </c>
      <c r="L765" t="e">
        <f>INDEX('A I D FUTURES'!$B:$B,MATCH(H765,'A I D FUTURES'!$A:$A,0))</f>
        <v>#N/A</v>
      </c>
    </row>
    <row r="766" spans="1:13" x14ac:dyDescent="0.25">
      <c r="A766" s="62" t="s">
        <v>284</v>
      </c>
      <c r="B766" s="108" t="s">
        <v>284</v>
      </c>
      <c r="C766" s="40" t="s">
        <v>2751</v>
      </c>
      <c r="D766" s="40" t="s">
        <v>2750</v>
      </c>
      <c r="E766" s="65">
        <v>33210</v>
      </c>
      <c r="F766" s="64" t="s">
        <v>272</v>
      </c>
      <c r="G766" s="87">
        <v>1300002</v>
      </c>
      <c r="H766" s="64" t="str">
        <f t="shared" si="49"/>
        <v>332101300002</v>
      </c>
      <c r="I766" s="64" t="str">
        <f t="shared" si="50"/>
        <v>1</v>
      </c>
      <c r="J766" s="64" t="s">
        <v>324</v>
      </c>
      <c r="K766" s="21">
        <v>20611.55</v>
      </c>
      <c r="L766" t="e">
        <f>INDEX('A I D FUTURES'!$B:$B,MATCH(H766,'A I D FUTURES'!$A:$A,0))</f>
        <v>#N/A</v>
      </c>
    </row>
    <row r="767" spans="1:13" x14ac:dyDescent="0.25">
      <c r="A767" s="62" t="s">
        <v>284</v>
      </c>
      <c r="B767" s="108" t="s">
        <v>284</v>
      </c>
      <c r="C767" s="40" t="s">
        <v>2751</v>
      </c>
      <c r="D767" s="40" t="s">
        <v>2750</v>
      </c>
      <c r="E767" s="65">
        <v>33210</v>
      </c>
      <c r="F767" s="64" t="s">
        <v>272</v>
      </c>
      <c r="G767" s="87">
        <v>1300201</v>
      </c>
      <c r="H767" s="64" t="str">
        <f t="shared" si="49"/>
        <v>332101300201</v>
      </c>
      <c r="I767" s="64" t="str">
        <f t="shared" si="50"/>
        <v>1</v>
      </c>
      <c r="J767" s="64" t="s">
        <v>327</v>
      </c>
      <c r="K767" s="21">
        <v>33809.72</v>
      </c>
      <c r="L767" t="e">
        <f>INDEX('A I D FUTURES'!$B:$B,MATCH(H767,'A I D FUTURES'!$A:$A,0))</f>
        <v>#N/A</v>
      </c>
      <c r="M767" s="56" t="e">
        <f>+K767-L767</f>
        <v>#N/A</v>
      </c>
    </row>
    <row r="768" spans="1:13" x14ac:dyDescent="0.25">
      <c r="A768" s="62" t="s">
        <v>284</v>
      </c>
      <c r="B768" s="108" t="s">
        <v>284</v>
      </c>
      <c r="C768" s="40" t="s">
        <v>2751</v>
      </c>
      <c r="D768" s="40" t="s">
        <v>2750</v>
      </c>
      <c r="E768" s="65">
        <v>33210</v>
      </c>
      <c r="F768" s="64" t="s">
        <v>272</v>
      </c>
      <c r="G768" s="87">
        <v>1300202</v>
      </c>
      <c r="H768" s="64" t="str">
        <f t="shared" si="49"/>
        <v>332101300202</v>
      </c>
      <c r="I768" s="64" t="str">
        <f t="shared" si="50"/>
        <v>1</v>
      </c>
      <c r="J768" s="64" t="s">
        <v>328</v>
      </c>
      <c r="K768" s="21">
        <v>33622.68</v>
      </c>
      <c r="L768" t="e">
        <f>INDEX('A I D FUTURES'!$B:$B,MATCH(H768,'A I D FUTURES'!$A:$A,0))</f>
        <v>#N/A</v>
      </c>
    </row>
    <row r="769" spans="1:13" x14ac:dyDescent="0.25">
      <c r="A769" s="62" t="s">
        <v>284</v>
      </c>
      <c r="B769" s="108" t="s">
        <v>284</v>
      </c>
      <c r="C769" s="40" t="s">
        <v>2751</v>
      </c>
      <c r="D769" s="40" t="s">
        <v>2750</v>
      </c>
      <c r="E769" s="65">
        <v>33210</v>
      </c>
      <c r="F769" s="64" t="s">
        <v>272</v>
      </c>
      <c r="G769" s="87">
        <v>1310001</v>
      </c>
      <c r="H769" s="64" t="str">
        <f t="shared" si="49"/>
        <v>332101310001</v>
      </c>
      <c r="I769" s="64" t="str">
        <f t="shared" si="50"/>
        <v>1</v>
      </c>
      <c r="J769" s="64" t="s">
        <v>329</v>
      </c>
      <c r="K769" s="21">
        <v>14915.02</v>
      </c>
      <c r="L769" t="e">
        <f>INDEX('A I D FUTURES'!$B:$B,MATCH(H769,'A I D FUTURES'!$A:$A,0))</f>
        <v>#N/A</v>
      </c>
      <c r="M769" s="56" t="e">
        <f>+K769-L769</f>
        <v>#N/A</v>
      </c>
    </row>
    <row r="770" spans="1:13" x14ac:dyDescent="0.25">
      <c r="A770" s="62" t="s">
        <v>284</v>
      </c>
      <c r="B770" s="108" t="s">
        <v>284</v>
      </c>
      <c r="C770" s="40" t="s">
        <v>2751</v>
      </c>
      <c r="D770" s="40" t="s">
        <v>2750</v>
      </c>
      <c r="E770" s="65">
        <v>33210</v>
      </c>
      <c r="F770" s="64" t="s">
        <v>272</v>
      </c>
      <c r="G770" s="87">
        <v>1310002</v>
      </c>
      <c r="H770" s="64" t="str">
        <f t="shared" si="49"/>
        <v>332101310002</v>
      </c>
      <c r="I770" s="64" t="str">
        <f t="shared" si="50"/>
        <v>1</v>
      </c>
      <c r="J770" s="64" t="s">
        <v>340</v>
      </c>
      <c r="K770" s="21">
        <v>541.55999999999995</v>
      </c>
      <c r="L770" t="e">
        <f>INDEX('A I D FUTURES'!$B:$B,MATCH(H770,'A I D FUTURES'!$A:$A,0))</f>
        <v>#N/A</v>
      </c>
    </row>
    <row r="771" spans="1:13" x14ac:dyDescent="0.25">
      <c r="A771" s="62" t="s">
        <v>284</v>
      </c>
      <c r="B771" s="108" t="s">
        <v>284</v>
      </c>
      <c r="C771" s="40" t="s">
        <v>2751</v>
      </c>
      <c r="D771" s="40" t="s">
        <v>2750</v>
      </c>
      <c r="E771" s="65">
        <v>33210</v>
      </c>
      <c r="F771" s="64" t="s">
        <v>272</v>
      </c>
      <c r="G771" s="87">
        <v>1310003</v>
      </c>
      <c r="H771" s="64" t="str">
        <f t="shared" si="49"/>
        <v>332101310003</v>
      </c>
      <c r="I771" s="64" t="str">
        <f t="shared" si="50"/>
        <v>1</v>
      </c>
      <c r="J771" s="64" t="s">
        <v>341</v>
      </c>
      <c r="K771" s="21">
        <v>7116.2</v>
      </c>
      <c r="L771" t="e">
        <f>INDEX('A I D FUTURES'!$B:$B,MATCH(H771,'A I D FUTURES'!$A:$A,0))</f>
        <v>#N/A</v>
      </c>
    </row>
    <row r="772" spans="1:13" x14ac:dyDescent="0.25">
      <c r="A772" s="62" t="s">
        <v>284</v>
      </c>
      <c r="B772" s="108" t="s">
        <v>284</v>
      </c>
      <c r="C772" s="40" t="s">
        <v>2751</v>
      </c>
      <c r="D772" s="40" t="s">
        <v>2750</v>
      </c>
      <c r="E772" s="65">
        <v>33210</v>
      </c>
      <c r="F772" s="64" t="s">
        <v>272</v>
      </c>
      <c r="G772" s="87">
        <v>1310004</v>
      </c>
      <c r="H772" s="64" t="str">
        <f t="shared" si="49"/>
        <v>332101310004</v>
      </c>
      <c r="I772" s="64" t="str">
        <f t="shared" si="50"/>
        <v>1</v>
      </c>
      <c r="J772" s="64" t="s">
        <v>342</v>
      </c>
      <c r="K772" s="21">
        <v>7525</v>
      </c>
      <c r="L772" t="e">
        <f>INDEX('A I D FUTURES'!$B:$B,MATCH(H772,'A I D FUTURES'!$A:$A,0))</f>
        <v>#N/A</v>
      </c>
    </row>
    <row r="773" spans="1:13" x14ac:dyDescent="0.25">
      <c r="A773" s="62" t="s">
        <v>284</v>
      </c>
      <c r="B773" s="108" t="s">
        <v>284</v>
      </c>
      <c r="C773" s="40" t="s">
        <v>2751</v>
      </c>
      <c r="D773" s="40" t="s">
        <v>2750</v>
      </c>
      <c r="E773" s="65">
        <v>33210</v>
      </c>
      <c r="F773" s="64" t="s">
        <v>272</v>
      </c>
      <c r="G773" s="87">
        <v>1600001</v>
      </c>
      <c r="H773" s="64" t="str">
        <f t="shared" si="49"/>
        <v>332101600001</v>
      </c>
      <c r="I773" s="64" t="str">
        <f t="shared" si="50"/>
        <v>1</v>
      </c>
      <c r="J773" s="64" t="s">
        <v>349</v>
      </c>
      <c r="K773" s="21">
        <v>56405.64</v>
      </c>
      <c r="L773" t="e">
        <f>INDEX('A I D FUTURES'!$B:$B,MATCH(H773,'A I D FUTURES'!$A:$A,0))</f>
        <v>#N/A</v>
      </c>
    </row>
    <row r="774" spans="1:13" x14ac:dyDescent="0.25">
      <c r="A774" s="42" t="s">
        <v>271</v>
      </c>
      <c r="B774" s="40" t="s">
        <v>271</v>
      </c>
      <c r="C774" s="40" t="s">
        <v>2764</v>
      </c>
      <c r="D774" s="40" t="s">
        <v>2763</v>
      </c>
      <c r="E774" s="68">
        <v>33210</v>
      </c>
      <c r="F774" s="2" t="s">
        <v>272</v>
      </c>
      <c r="G774" s="40">
        <v>2030001</v>
      </c>
      <c r="H774" s="2" t="str">
        <f t="shared" si="49"/>
        <v>332102030001</v>
      </c>
      <c r="I774" s="2" t="str">
        <f t="shared" si="50"/>
        <v>2</v>
      </c>
      <c r="J774" s="2" t="s">
        <v>269</v>
      </c>
      <c r="K774" s="21">
        <v>500</v>
      </c>
      <c r="L774" t="e">
        <f>INDEX('A I D FUTURES'!$B:$B,MATCH(H774,'A I D FUTURES'!$A:$A,0))</f>
        <v>#N/A</v>
      </c>
    </row>
    <row r="775" spans="1:13" x14ac:dyDescent="0.25">
      <c r="A775" s="42" t="s">
        <v>278</v>
      </c>
      <c r="B775" s="40" t="s">
        <v>278</v>
      </c>
      <c r="C775" s="40" t="s">
        <v>2751</v>
      </c>
      <c r="D775" s="40" t="s">
        <v>2750</v>
      </c>
      <c r="E775" s="68">
        <v>33210</v>
      </c>
      <c r="F775" s="2" t="s">
        <v>272</v>
      </c>
      <c r="G775" s="40">
        <v>2060001</v>
      </c>
      <c r="H775" s="2" t="str">
        <f t="shared" si="49"/>
        <v>332102060001</v>
      </c>
      <c r="I775" s="2" t="str">
        <f t="shared" si="50"/>
        <v>2</v>
      </c>
      <c r="J775" s="2" t="s">
        <v>279</v>
      </c>
      <c r="K775" s="21">
        <v>667.92</v>
      </c>
      <c r="L775">
        <f>INDEX('A I D FUTURES'!$B:$B,MATCH(H775,'A I D FUTURES'!$A:$A,0))</f>
        <v>667.92</v>
      </c>
    </row>
    <row r="776" spans="1:13" x14ac:dyDescent="0.25">
      <c r="A776" s="100" t="s">
        <v>271</v>
      </c>
      <c r="B776" s="40" t="s">
        <v>271</v>
      </c>
      <c r="C776" s="40" t="s">
        <v>2764</v>
      </c>
      <c r="D776" s="40" t="s">
        <v>2763</v>
      </c>
      <c r="E776" s="68">
        <v>33210</v>
      </c>
      <c r="F776" s="2" t="s">
        <v>272</v>
      </c>
      <c r="G776" s="40">
        <v>2090002</v>
      </c>
      <c r="H776" s="2" t="str">
        <f t="shared" si="49"/>
        <v>332102090002</v>
      </c>
      <c r="I776" s="2" t="str">
        <f t="shared" si="50"/>
        <v>2</v>
      </c>
      <c r="J776" s="2" t="s">
        <v>357</v>
      </c>
      <c r="K776" s="21">
        <v>600</v>
      </c>
      <c r="L776" t="e">
        <f>INDEX('A I D FUTURES'!$B:$B,MATCH(H776,'A I D FUTURES'!$A:$A,0))</f>
        <v>#N/A</v>
      </c>
    </row>
    <row r="777" spans="1:13" x14ac:dyDescent="0.25">
      <c r="A777" s="42" t="s">
        <v>150</v>
      </c>
      <c r="B777" s="40" t="s">
        <v>150</v>
      </c>
      <c r="C777" s="40" t="s">
        <v>2755</v>
      </c>
      <c r="D777" s="40" t="s">
        <v>2754</v>
      </c>
      <c r="E777" s="68">
        <v>33210</v>
      </c>
      <c r="F777" s="2" t="s">
        <v>272</v>
      </c>
      <c r="G777" s="40">
        <v>2120000</v>
      </c>
      <c r="H777" s="2" t="str">
        <f t="shared" si="49"/>
        <v>332102120000</v>
      </c>
      <c r="I777" s="2" t="str">
        <f t="shared" si="50"/>
        <v>2</v>
      </c>
      <c r="J777" s="2" t="s">
        <v>368</v>
      </c>
      <c r="K777" s="21">
        <v>2000</v>
      </c>
      <c r="L777" t="e">
        <f>INDEX('A I D FUTURES'!$B:$B,MATCH(H777,'A I D FUTURES'!$A:$A,0))</f>
        <v>#N/A</v>
      </c>
    </row>
    <row r="778" spans="1:13" x14ac:dyDescent="0.25">
      <c r="A778" s="100" t="s">
        <v>271</v>
      </c>
      <c r="B778" s="40" t="s">
        <v>150</v>
      </c>
      <c r="C778" s="40" t="s">
        <v>2755</v>
      </c>
      <c r="D778" s="40" t="s">
        <v>2754</v>
      </c>
      <c r="E778" s="68">
        <v>33210</v>
      </c>
      <c r="F778" s="2" t="s">
        <v>272</v>
      </c>
      <c r="G778" s="40">
        <v>2130001</v>
      </c>
      <c r="H778" s="2" t="str">
        <f t="shared" si="49"/>
        <v>332102130001</v>
      </c>
      <c r="I778" s="2" t="str">
        <f t="shared" si="50"/>
        <v>2</v>
      </c>
      <c r="J778" s="2" t="s">
        <v>378</v>
      </c>
      <c r="K778" s="21">
        <v>2500</v>
      </c>
      <c r="L778" t="e">
        <f>INDEX('A I D FUTURES'!$B:$B,MATCH(H778,'A I D FUTURES'!$A:$A,0))</f>
        <v>#N/A</v>
      </c>
    </row>
    <row r="779" spans="1:13" x14ac:dyDescent="0.25">
      <c r="A779" s="42" t="s">
        <v>271</v>
      </c>
      <c r="B779" s="40" t="s">
        <v>271</v>
      </c>
      <c r="C779" s="40" t="s">
        <v>2764</v>
      </c>
      <c r="D779" s="40" t="s">
        <v>2763</v>
      </c>
      <c r="E779" s="68">
        <v>33210</v>
      </c>
      <c r="F779" s="2" t="s">
        <v>272</v>
      </c>
      <c r="G779" s="40">
        <v>2150001</v>
      </c>
      <c r="H779" s="2" t="str">
        <f t="shared" si="49"/>
        <v>332102150001</v>
      </c>
      <c r="I779" s="2" t="str">
        <f t="shared" si="50"/>
        <v>2</v>
      </c>
      <c r="J779" s="2" t="s">
        <v>382</v>
      </c>
      <c r="K779" s="21">
        <v>100</v>
      </c>
      <c r="L779" t="e">
        <f>INDEX('A I D FUTURES'!$B:$B,MATCH(H779,'A I D FUTURES'!$A:$A,0))</f>
        <v>#N/A</v>
      </c>
    </row>
    <row r="780" spans="1:13" x14ac:dyDescent="0.25">
      <c r="A780" s="42" t="s">
        <v>278</v>
      </c>
      <c r="B780" s="40" t="s">
        <v>278</v>
      </c>
      <c r="C780" s="40" t="s">
        <v>2751</v>
      </c>
      <c r="D780" s="40" t="s">
        <v>2750</v>
      </c>
      <c r="E780" s="68">
        <v>33210</v>
      </c>
      <c r="F780" s="2" t="s">
        <v>272</v>
      </c>
      <c r="G780" s="40">
        <v>2160001</v>
      </c>
      <c r="H780" s="2" t="str">
        <f t="shared" si="49"/>
        <v>332102160001</v>
      </c>
      <c r="I780" s="2" t="str">
        <f t="shared" si="50"/>
        <v>2</v>
      </c>
      <c r="J780" s="2" t="s">
        <v>383</v>
      </c>
      <c r="K780" s="21">
        <v>250</v>
      </c>
      <c r="L780" t="e">
        <f>INDEX('A I D FUTURES'!$B:$B,MATCH(H780,'A I D FUTURES'!$A:$A,0))</f>
        <v>#N/A</v>
      </c>
    </row>
    <row r="781" spans="1:13" x14ac:dyDescent="0.25">
      <c r="A781" s="42" t="s">
        <v>278</v>
      </c>
      <c r="B781" s="40" t="s">
        <v>278</v>
      </c>
      <c r="C781" s="40" t="s">
        <v>2751</v>
      </c>
      <c r="D781" s="40" t="s">
        <v>2750</v>
      </c>
      <c r="E781" s="68">
        <v>33210</v>
      </c>
      <c r="F781" s="2" t="s">
        <v>272</v>
      </c>
      <c r="G781" s="40">
        <v>2160002</v>
      </c>
      <c r="H781" s="2" t="str">
        <f t="shared" si="49"/>
        <v>332102160002</v>
      </c>
      <c r="I781" s="2" t="str">
        <f t="shared" si="50"/>
        <v>2</v>
      </c>
      <c r="J781" s="2" t="s">
        <v>384</v>
      </c>
      <c r="K781" s="21">
        <v>100</v>
      </c>
      <c r="L781" t="e">
        <f>INDEX('A I D FUTURES'!$B:$B,MATCH(H781,'A I D FUTURES'!$A:$A,0))</f>
        <v>#N/A</v>
      </c>
    </row>
    <row r="782" spans="1:13" x14ac:dyDescent="0.25">
      <c r="A782" s="42" t="s">
        <v>271</v>
      </c>
      <c r="B782" s="40" t="s">
        <v>271</v>
      </c>
      <c r="C782" s="40" t="s">
        <v>2764</v>
      </c>
      <c r="D782" s="40" t="s">
        <v>2763</v>
      </c>
      <c r="E782" s="68">
        <v>33210</v>
      </c>
      <c r="F782" s="2" t="s">
        <v>272</v>
      </c>
      <c r="G782" s="40">
        <v>2200001</v>
      </c>
      <c r="H782" s="2" t="str">
        <f t="shared" si="49"/>
        <v>332102200001</v>
      </c>
      <c r="I782" s="2" t="str">
        <f t="shared" si="50"/>
        <v>2</v>
      </c>
      <c r="J782" s="2" t="s">
        <v>388</v>
      </c>
      <c r="K782" s="21">
        <v>2000</v>
      </c>
      <c r="L782">
        <f>INDEX('A I D FUTURES'!$B:$B,MATCH(H782,'A I D FUTURES'!$A:$A,0))</f>
        <v>376.58</v>
      </c>
    </row>
    <row r="783" spans="1:13" x14ac:dyDescent="0.25">
      <c r="A783" s="42" t="s">
        <v>278</v>
      </c>
      <c r="B783" s="40" t="s">
        <v>278</v>
      </c>
      <c r="C783" s="40" t="s">
        <v>2751</v>
      </c>
      <c r="D783" s="40" t="s">
        <v>2750</v>
      </c>
      <c r="E783" s="68">
        <v>33210</v>
      </c>
      <c r="F783" s="2" t="s">
        <v>272</v>
      </c>
      <c r="G783" s="40">
        <v>2200010</v>
      </c>
      <c r="H783" s="2" t="str">
        <f t="shared" si="49"/>
        <v>332102200010</v>
      </c>
      <c r="I783" s="2" t="str">
        <f t="shared" si="50"/>
        <v>2</v>
      </c>
      <c r="J783" s="2" t="s">
        <v>393</v>
      </c>
      <c r="K783" s="21">
        <v>1084.1600000000001</v>
      </c>
      <c r="L783">
        <f>INDEX('A I D FUTURES'!$B:$B,MATCH(H783,'A I D FUTURES'!$A:$A,0))</f>
        <v>1084.1600000000001</v>
      </c>
    </row>
    <row r="784" spans="1:13" x14ac:dyDescent="0.25">
      <c r="A784" s="42" t="s">
        <v>271</v>
      </c>
      <c r="B784" s="40" t="s">
        <v>271</v>
      </c>
      <c r="C784" s="40" t="s">
        <v>2764</v>
      </c>
      <c r="D784" s="40" t="s">
        <v>2763</v>
      </c>
      <c r="E784" s="68">
        <v>33210</v>
      </c>
      <c r="F784" s="2" t="s">
        <v>272</v>
      </c>
      <c r="G784" s="40">
        <v>2200101</v>
      </c>
      <c r="H784" s="2" t="str">
        <f t="shared" si="49"/>
        <v>332102200101</v>
      </c>
      <c r="I784" s="2" t="str">
        <f t="shared" si="50"/>
        <v>2</v>
      </c>
      <c r="J784" s="2" t="s">
        <v>395</v>
      </c>
      <c r="K784" s="21">
        <v>4500</v>
      </c>
      <c r="L784" t="e">
        <f>INDEX('A I D FUTURES'!$B:$B,MATCH(H784,'A I D FUTURES'!$A:$A,0))</f>
        <v>#N/A</v>
      </c>
      <c r="M784" s="56" t="e">
        <f>+K784-L784</f>
        <v>#N/A</v>
      </c>
    </row>
    <row r="785" spans="1:13" x14ac:dyDescent="0.25">
      <c r="A785" s="42" t="s">
        <v>214</v>
      </c>
      <c r="B785" s="40" t="s">
        <v>214</v>
      </c>
      <c r="C785" s="40" t="s">
        <v>2755</v>
      </c>
      <c r="D785" s="40" t="s">
        <v>2754</v>
      </c>
      <c r="E785" s="68">
        <v>33210</v>
      </c>
      <c r="F785" s="2" t="s">
        <v>272</v>
      </c>
      <c r="G785" s="40">
        <v>2210001</v>
      </c>
      <c r="H785" s="2" t="str">
        <f t="shared" si="49"/>
        <v>332102210001</v>
      </c>
      <c r="I785" s="2" t="str">
        <f t="shared" si="50"/>
        <v>2</v>
      </c>
      <c r="J785" s="2" t="s">
        <v>397</v>
      </c>
      <c r="K785" s="21">
        <v>12500</v>
      </c>
      <c r="L785">
        <f>INDEX('A I D FUTURES'!$B:$B,MATCH(H785,'A I D FUTURES'!$A:$A,0))</f>
        <v>7200</v>
      </c>
    </row>
    <row r="786" spans="1:13" x14ac:dyDescent="0.25">
      <c r="A786" s="42" t="s">
        <v>214</v>
      </c>
      <c r="B786" s="40" t="s">
        <v>214</v>
      </c>
      <c r="C786" s="40" t="s">
        <v>2755</v>
      </c>
      <c r="D786" s="40" t="s">
        <v>2754</v>
      </c>
      <c r="E786" s="68">
        <v>33210</v>
      </c>
      <c r="F786" s="2" t="s">
        <v>272</v>
      </c>
      <c r="G786" s="40">
        <v>2210101</v>
      </c>
      <c r="H786" s="2" t="str">
        <f t="shared" si="49"/>
        <v>332102210101</v>
      </c>
      <c r="I786" s="2" t="str">
        <f t="shared" si="50"/>
        <v>2</v>
      </c>
      <c r="J786" s="2" t="s">
        <v>403</v>
      </c>
      <c r="K786" s="21">
        <v>300</v>
      </c>
      <c r="L786" t="e">
        <f>INDEX('A I D FUTURES'!$B:$B,MATCH(H786,'A I D FUTURES'!$A:$A,0))</f>
        <v>#N/A</v>
      </c>
      <c r="M786" s="56" t="e">
        <f t="shared" ref="M786:M787" si="52">+K786-L786</f>
        <v>#N/A</v>
      </c>
    </row>
    <row r="787" spans="1:13" x14ac:dyDescent="0.25">
      <c r="A787" s="42" t="s">
        <v>271</v>
      </c>
      <c r="B787" s="40" t="s">
        <v>150</v>
      </c>
      <c r="C787" s="40" t="s">
        <v>2755</v>
      </c>
      <c r="D787" s="40" t="s">
        <v>2754</v>
      </c>
      <c r="E787" s="68">
        <v>33210</v>
      </c>
      <c r="F787" s="2" t="s">
        <v>272</v>
      </c>
      <c r="G787" s="40">
        <v>2210301</v>
      </c>
      <c r="H787" s="2" t="str">
        <f t="shared" si="49"/>
        <v>332102210301</v>
      </c>
      <c r="I787" s="2" t="str">
        <f t="shared" si="50"/>
        <v>2</v>
      </c>
      <c r="J787" s="2" t="s">
        <v>407</v>
      </c>
      <c r="K787" s="21">
        <v>5000</v>
      </c>
      <c r="L787">
        <f>INDEX('A I D FUTURES'!$B:$B,MATCH(H787,'A I D FUTURES'!$A:$A,0))</f>
        <v>2083.33</v>
      </c>
      <c r="M787" s="56">
        <f t="shared" si="52"/>
        <v>2916.67</v>
      </c>
    </row>
    <row r="788" spans="1:13" x14ac:dyDescent="0.25">
      <c r="A788" s="42" t="s">
        <v>271</v>
      </c>
      <c r="B788" s="40" t="s">
        <v>271</v>
      </c>
      <c r="C788" s="40" t="s">
        <v>2764</v>
      </c>
      <c r="D788" s="40" t="s">
        <v>2763</v>
      </c>
      <c r="E788" s="68">
        <v>33210</v>
      </c>
      <c r="F788" s="2" t="s">
        <v>272</v>
      </c>
      <c r="G788" s="40">
        <v>2211001</v>
      </c>
      <c r="H788" s="2" t="str">
        <f t="shared" si="49"/>
        <v>332102211001</v>
      </c>
      <c r="I788" s="2" t="str">
        <f t="shared" si="50"/>
        <v>2</v>
      </c>
      <c r="J788" s="5" t="s">
        <v>1673</v>
      </c>
      <c r="K788" s="21">
        <v>200</v>
      </c>
      <c r="L788" t="e">
        <f>INDEX('A I D FUTURES'!$B:$B,MATCH(H788,'A I D FUTURES'!$A:$A,0))</f>
        <v>#N/A</v>
      </c>
    </row>
    <row r="789" spans="1:13" x14ac:dyDescent="0.25">
      <c r="A789" s="42" t="s">
        <v>271</v>
      </c>
      <c r="B789" s="40" t="s">
        <v>271</v>
      </c>
      <c r="C789" s="40" t="s">
        <v>2764</v>
      </c>
      <c r="D789" s="40" t="s">
        <v>2763</v>
      </c>
      <c r="E789" s="68">
        <v>33210</v>
      </c>
      <c r="F789" s="2" t="s">
        <v>272</v>
      </c>
      <c r="G789" s="40">
        <v>2219905</v>
      </c>
      <c r="H789" s="2" t="str">
        <f t="shared" si="49"/>
        <v>332102219905</v>
      </c>
      <c r="I789" s="2" t="str">
        <f t="shared" si="50"/>
        <v>2</v>
      </c>
      <c r="J789" s="2" t="s">
        <v>420</v>
      </c>
      <c r="K789" s="21">
        <v>1000</v>
      </c>
      <c r="L789" t="e">
        <f>INDEX('A I D FUTURES'!$B:$B,MATCH(H789,'A I D FUTURES'!$A:$A,0))</f>
        <v>#N/A</v>
      </c>
    </row>
    <row r="790" spans="1:13" x14ac:dyDescent="0.25">
      <c r="A790" s="42" t="s">
        <v>278</v>
      </c>
      <c r="B790" s="40" t="s">
        <v>278</v>
      </c>
      <c r="C790" s="40" t="s">
        <v>2751</v>
      </c>
      <c r="D790" s="40" t="s">
        <v>2750</v>
      </c>
      <c r="E790" s="68">
        <v>33210</v>
      </c>
      <c r="F790" s="2" t="s">
        <v>272</v>
      </c>
      <c r="G790" s="40">
        <v>2220001</v>
      </c>
      <c r="H790" s="2" t="str">
        <f t="shared" si="49"/>
        <v>332102220001</v>
      </c>
      <c r="I790" s="2" t="str">
        <f t="shared" si="50"/>
        <v>2</v>
      </c>
      <c r="J790" s="2" t="s">
        <v>421</v>
      </c>
      <c r="K790" s="21">
        <v>1900</v>
      </c>
      <c r="L790">
        <f>INDEX('A I D FUTURES'!$B:$B,MATCH(H790,'A I D FUTURES'!$A:$A,0))</f>
        <v>1900</v>
      </c>
    </row>
    <row r="791" spans="1:13" x14ac:dyDescent="0.25">
      <c r="A791" s="42" t="s">
        <v>271</v>
      </c>
      <c r="B791" s="40" t="s">
        <v>271</v>
      </c>
      <c r="C791" s="40" t="s">
        <v>2764</v>
      </c>
      <c r="D791" s="40" t="s">
        <v>2763</v>
      </c>
      <c r="E791" s="68">
        <v>33210</v>
      </c>
      <c r="F791" s="2" t="s">
        <v>272</v>
      </c>
      <c r="G791" s="40">
        <v>2260101</v>
      </c>
      <c r="H791" s="2" t="str">
        <f t="shared" si="49"/>
        <v>332102260101</v>
      </c>
      <c r="I791" s="2" t="str">
        <f t="shared" si="50"/>
        <v>2</v>
      </c>
      <c r="J791" s="34" t="s">
        <v>2307</v>
      </c>
      <c r="K791" s="21">
        <v>500</v>
      </c>
      <c r="L791" t="e">
        <f>INDEX('A I D FUTURES'!$B:$B,MATCH(H791,'A I D FUTURES'!$A:$A,0))</f>
        <v>#N/A</v>
      </c>
    </row>
    <row r="792" spans="1:13" x14ac:dyDescent="0.25">
      <c r="A792" s="42" t="s">
        <v>271</v>
      </c>
      <c r="B792" s="40" t="s">
        <v>271</v>
      </c>
      <c r="C792" s="40" t="s">
        <v>2764</v>
      </c>
      <c r="D792" s="40" t="s">
        <v>2763</v>
      </c>
      <c r="E792" s="68">
        <v>33210</v>
      </c>
      <c r="F792" s="2" t="s">
        <v>272</v>
      </c>
      <c r="G792" s="40">
        <v>2260201</v>
      </c>
      <c r="H792" s="2" t="str">
        <f t="shared" si="49"/>
        <v>332102260201</v>
      </c>
      <c r="I792" s="2" t="str">
        <f t="shared" si="50"/>
        <v>2</v>
      </c>
      <c r="J792" s="2" t="s">
        <v>440</v>
      </c>
      <c r="K792" s="21">
        <v>800</v>
      </c>
      <c r="L792">
        <f>INDEX('A I D FUTURES'!$B:$B,MATCH(H792,'A I D FUTURES'!$A:$A,0))</f>
        <v>83.6</v>
      </c>
    </row>
    <row r="793" spans="1:13" x14ac:dyDescent="0.25">
      <c r="A793" s="42" t="s">
        <v>271</v>
      </c>
      <c r="B793" s="40" t="s">
        <v>271</v>
      </c>
      <c r="C793" s="40" t="s">
        <v>2764</v>
      </c>
      <c r="D793" s="40" t="s">
        <v>2763</v>
      </c>
      <c r="E793" s="68">
        <v>33210</v>
      </c>
      <c r="F793" s="2" t="s">
        <v>272</v>
      </c>
      <c r="G793" s="40">
        <v>2260901</v>
      </c>
      <c r="H793" s="2" t="str">
        <f t="shared" si="49"/>
        <v>332102260901</v>
      </c>
      <c r="I793" s="2" t="str">
        <f t="shared" si="50"/>
        <v>2</v>
      </c>
      <c r="J793" s="2" t="s">
        <v>451</v>
      </c>
      <c r="K793" s="21">
        <v>5500</v>
      </c>
      <c r="L793" t="e">
        <f>INDEX('A I D FUTURES'!$B:$B,MATCH(H793,'A I D FUTURES'!$A:$A,0))</f>
        <v>#N/A</v>
      </c>
      <c r="M793" s="56" t="e">
        <f>+K793-L793</f>
        <v>#N/A</v>
      </c>
    </row>
    <row r="794" spans="1:13" x14ac:dyDescent="0.25">
      <c r="A794" s="42" t="s">
        <v>271</v>
      </c>
      <c r="B794" s="40" t="s">
        <v>271</v>
      </c>
      <c r="C794" s="40" t="s">
        <v>2764</v>
      </c>
      <c r="D794" s="40" t="s">
        <v>2763</v>
      </c>
      <c r="E794" s="68">
        <v>33210</v>
      </c>
      <c r="F794" s="2" t="s">
        <v>272</v>
      </c>
      <c r="G794" s="40">
        <v>2302000</v>
      </c>
      <c r="H794" s="2" t="str">
        <f t="shared" si="49"/>
        <v>332102302000</v>
      </c>
      <c r="I794" s="2" t="str">
        <f t="shared" si="50"/>
        <v>2</v>
      </c>
      <c r="J794" s="2" t="s">
        <v>578</v>
      </c>
      <c r="K794" s="21">
        <v>100</v>
      </c>
      <c r="L794" t="e">
        <f>INDEX('A I D FUTURES'!$B:$B,MATCH(H794,'A I D FUTURES'!$A:$A,0))</f>
        <v>#N/A</v>
      </c>
    </row>
    <row r="795" spans="1:13" x14ac:dyDescent="0.25">
      <c r="A795" s="42" t="s">
        <v>271</v>
      </c>
      <c r="B795" s="40" t="s">
        <v>271</v>
      </c>
      <c r="C795" s="40" t="s">
        <v>2764</v>
      </c>
      <c r="D795" s="40" t="s">
        <v>2763</v>
      </c>
      <c r="E795" s="68">
        <v>33210</v>
      </c>
      <c r="F795" s="2" t="s">
        <v>272</v>
      </c>
      <c r="G795" s="40">
        <v>2312000</v>
      </c>
      <c r="H795" s="2" t="str">
        <f t="shared" si="49"/>
        <v>332102312000</v>
      </c>
      <c r="I795" s="2" t="str">
        <f t="shared" si="50"/>
        <v>2</v>
      </c>
      <c r="J795" s="2" t="s">
        <v>580</v>
      </c>
      <c r="K795" s="21">
        <v>100</v>
      </c>
      <c r="L795" t="e">
        <f>INDEX('A I D FUTURES'!$B:$B,MATCH(H795,'A I D FUTURES'!$A:$A,0))</f>
        <v>#N/A</v>
      </c>
    </row>
    <row r="796" spans="1:13" x14ac:dyDescent="0.25">
      <c r="A796" s="42" t="s">
        <v>271</v>
      </c>
      <c r="B796" s="40" t="s">
        <v>271</v>
      </c>
      <c r="C796" s="40" t="s">
        <v>2764</v>
      </c>
      <c r="D796" s="40" t="s">
        <v>2763</v>
      </c>
      <c r="E796" s="68">
        <v>33210</v>
      </c>
      <c r="F796" s="2" t="s">
        <v>272</v>
      </c>
      <c r="G796" s="40">
        <v>6250000</v>
      </c>
      <c r="H796" s="2" t="str">
        <f t="shared" si="49"/>
        <v>332106250000</v>
      </c>
      <c r="I796" s="2" t="str">
        <f t="shared" si="50"/>
        <v>6</v>
      </c>
      <c r="J796" s="2" t="s">
        <v>721</v>
      </c>
      <c r="K796" s="21">
        <v>2500</v>
      </c>
      <c r="L796" t="e">
        <f>INDEX('A I D FUTURES'!$B:$B,MATCH(H796,'A I D FUTURES'!$A:$A,0))</f>
        <v>#N/A</v>
      </c>
      <c r="M796" s="56" t="e">
        <f>+K796-L796</f>
        <v>#N/A</v>
      </c>
    </row>
    <row r="797" spans="1:13" x14ac:dyDescent="0.25">
      <c r="A797" s="42" t="s">
        <v>271</v>
      </c>
      <c r="B797" s="40" t="s">
        <v>271</v>
      </c>
      <c r="C797" s="40" t="s">
        <v>2764</v>
      </c>
      <c r="D797" s="40" t="s">
        <v>2763</v>
      </c>
      <c r="E797" s="68">
        <v>33210</v>
      </c>
      <c r="F797" s="27" t="s">
        <v>272</v>
      </c>
      <c r="G797" s="40">
        <v>6250001</v>
      </c>
      <c r="H797" s="2" t="str">
        <f t="shared" si="49"/>
        <v>332106250001</v>
      </c>
      <c r="I797" s="2" t="str">
        <f t="shared" si="50"/>
        <v>6</v>
      </c>
      <c r="J797" s="27" t="s">
        <v>722</v>
      </c>
      <c r="K797" s="21">
        <v>15000</v>
      </c>
      <c r="L797" t="e">
        <f>INDEX('A I D FUTURES'!$B:$B,MATCH(H797,'A I D FUTURES'!$A:$A,0))</f>
        <v>#N/A</v>
      </c>
    </row>
    <row r="798" spans="1:13" x14ac:dyDescent="0.25">
      <c r="A798" s="42" t="s">
        <v>271</v>
      </c>
      <c r="B798" s="40" t="s">
        <v>271</v>
      </c>
      <c r="C798" s="40" t="s">
        <v>2764</v>
      </c>
      <c r="D798" s="40" t="s">
        <v>2763</v>
      </c>
      <c r="E798" s="68">
        <v>33210</v>
      </c>
      <c r="F798" s="2" t="s">
        <v>272</v>
      </c>
      <c r="G798" s="40">
        <v>6290000</v>
      </c>
      <c r="H798" s="2" t="str">
        <f t="shared" si="49"/>
        <v>332106290000</v>
      </c>
      <c r="I798" s="2" t="str">
        <f t="shared" si="50"/>
        <v>6</v>
      </c>
      <c r="J798" s="2" t="s">
        <v>735</v>
      </c>
      <c r="K798" s="21">
        <v>11000</v>
      </c>
      <c r="L798" t="e">
        <f>INDEX('A I D FUTURES'!$B:$B,MATCH(H798,'A I D FUTURES'!$A:$A,0))</f>
        <v>#N/A</v>
      </c>
    </row>
    <row r="799" spans="1:13" x14ac:dyDescent="0.25">
      <c r="A799" s="62" t="s">
        <v>284</v>
      </c>
      <c r="B799" s="108" t="s">
        <v>284</v>
      </c>
      <c r="C799" s="40" t="s">
        <v>2751</v>
      </c>
      <c r="D799" s="40" t="s">
        <v>2750</v>
      </c>
      <c r="E799" s="65">
        <v>33220</v>
      </c>
      <c r="F799" s="64" t="s">
        <v>311</v>
      </c>
      <c r="G799" s="87">
        <v>1300001</v>
      </c>
      <c r="H799" s="64" t="str">
        <f t="shared" si="49"/>
        <v>332201300001</v>
      </c>
      <c r="I799" s="64" t="str">
        <f t="shared" si="50"/>
        <v>1</v>
      </c>
      <c r="J799" s="64" t="s">
        <v>299</v>
      </c>
      <c r="K799" s="21">
        <v>14915.02</v>
      </c>
      <c r="L799" t="e">
        <f>INDEX('A I D FUTURES'!$B:$B,MATCH(H799,'A I D FUTURES'!$A:$A,0))</f>
        <v>#N/A</v>
      </c>
    </row>
    <row r="800" spans="1:13" x14ac:dyDescent="0.25">
      <c r="A800" s="62" t="s">
        <v>284</v>
      </c>
      <c r="B800" s="108" t="s">
        <v>284</v>
      </c>
      <c r="C800" s="40" t="s">
        <v>2751</v>
      </c>
      <c r="D800" s="40" t="s">
        <v>2750</v>
      </c>
      <c r="E800" s="65">
        <v>33220</v>
      </c>
      <c r="F800" s="64" t="s">
        <v>311</v>
      </c>
      <c r="G800" s="87">
        <v>1300002</v>
      </c>
      <c r="H800" s="64" t="str">
        <f t="shared" si="49"/>
        <v>332201300002</v>
      </c>
      <c r="I800" s="64" t="str">
        <f t="shared" si="50"/>
        <v>1</v>
      </c>
      <c r="J800" s="64" t="s">
        <v>324</v>
      </c>
      <c r="K800" s="21">
        <v>4332.6400000000003</v>
      </c>
      <c r="L800" t="e">
        <f>INDEX('A I D FUTURES'!$B:$B,MATCH(H800,'A I D FUTURES'!$A:$A,0))</f>
        <v>#N/A</v>
      </c>
    </row>
    <row r="801" spans="1:13" x14ac:dyDescent="0.25">
      <c r="A801" s="62" t="s">
        <v>284</v>
      </c>
      <c r="B801" s="108" t="s">
        <v>284</v>
      </c>
      <c r="C801" s="40" t="s">
        <v>2751</v>
      </c>
      <c r="D801" s="40" t="s">
        <v>2750</v>
      </c>
      <c r="E801" s="65">
        <v>33220</v>
      </c>
      <c r="F801" s="64" t="s">
        <v>311</v>
      </c>
      <c r="G801" s="87">
        <v>1300201</v>
      </c>
      <c r="H801" s="64" t="str">
        <f t="shared" si="49"/>
        <v>332201300201</v>
      </c>
      <c r="I801" s="64" t="str">
        <f t="shared" si="50"/>
        <v>1</v>
      </c>
      <c r="J801" s="64" t="s">
        <v>327</v>
      </c>
      <c r="K801" s="21">
        <v>7116.2</v>
      </c>
      <c r="L801" t="e">
        <f>INDEX('A I D FUTURES'!$B:$B,MATCH(H801,'A I D FUTURES'!$A:$A,0))</f>
        <v>#N/A</v>
      </c>
    </row>
    <row r="802" spans="1:13" x14ac:dyDescent="0.25">
      <c r="A802" s="62" t="s">
        <v>284</v>
      </c>
      <c r="B802" s="108" t="s">
        <v>284</v>
      </c>
      <c r="C802" s="40" t="s">
        <v>2751</v>
      </c>
      <c r="D802" s="40" t="s">
        <v>2750</v>
      </c>
      <c r="E802" s="65">
        <v>33220</v>
      </c>
      <c r="F802" s="64" t="s">
        <v>311</v>
      </c>
      <c r="G802" s="87">
        <v>1300202</v>
      </c>
      <c r="H802" s="64" t="str">
        <f t="shared" si="49"/>
        <v>332201300202</v>
      </c>
      <c r="I802" s="64" t="str">
        <f t="shared" si="50"/>
        <v>1</v>
      </c>
      <c r="J802" s="64" t="s">
        <v>328</v>
      </c>
      <c r="K802" s="21">
        <v>6564.32</v>
      </c>
      <c r="L802" t="e">
        <f>INDEX('A I D FUTURES'!$B:$B,MATCH(H802,'A I D FUTURES'!$A:$A,0))</f>
        <v>#N/A</v>
      </c>
    </row>
    <row r="803" spans="1:13" x14ac:dyDescent="0.25">
      <c r="A803" s="62" t="s">
        <v>284</v>
      </c>
      <c r="B803" s="108" t="s">
        <v>284</v>
      </c>
      <c r="C803" s="40" t="s">
        <v>2751</v>
      </c>
      <c r="D803" s="40" t="s">
        <v>2750</v>
      </c>
      <c r="E803" s="65">
        <v>33220</v>
      </c>
      <c r="F803" s="64" t="s">
        <v>311</v>
      </c>
      <c r="G803" s="87">
        <v>1600001</v>
      </c>
      <c r="H803" s="64" t="str">
        <f t="shared" si="49"/>
        <v>332201600001</v>
      </c>
      <c r="I803" s="64" t="str">
        <f t="shared" si="50"/>
        <v>1</v>
      </c>
      <c r="J803" s="64" t="s">
        <v>349</v>
      </c>
      <c r="K803" s="21">
        <v>10390.32</v>
      </c>
      <c r="L803" t="e">
        <f>INDEX('A I D FUTURES'!$B:$B,MATCH(H803,'A I D FUTURES'!$A:$A,0))</f>
        <v>#N/A</v>
      </c>
    </row>
    <row r="804" spans="1:13" x14ac:dyDescent="0.25">
      <c r="A804" s="42" t="s">
        <v>150</v>
      </c>
      <c r="B804" s="40" t="s">
        <v>150</v>
      </c>
      <c r="C804" s="40" t="s">
        <v>2755</v>
      </c>
      <c r="D804" s="40" t="s">
        <v>2754</v>
      </c>
      <c r="E804" s="68">
        <v>33220</v>
      </c>
      <c r="F804" s="2" t="s">
        <v>311</v>
      </c>
      <c r="G804" s="40">
        <v>2120000</v>
      </c>
      <c r="H804" s="2" t="str">
        <f t="shared" si="49"/>
        <v>332202120000</v>
      </c>
      <c r="I804" s="2" t="str">
        <f t="shared" si="50"/>
        <v>2</v>
      </c>
      <c r="J804" s="2" t="s">
        <v>368</v>
      </c>
      <c r="K804" s="21">
        <v>2000</v>
      </c>
      <c r="L804" t="e">
        <f>INDEX('A I D FUTURES'!$B:$B,MATCH(H804,'A I D FUTURES'!$A:$A,0))</f>
        <v>#N/A</v>
      </c>
    </row>
    <row r="805" spans="1:13" x14ac:dyDescent="0.25">
      <c r="A805" s="42" t="s">
        <v>111</v>
      </c>
      <c r="B805" s="40" t="s">
        <v>150</v>
      </c>
      <c r="C805" s="40" t="s">
        <v>2755</v>
      </c>
      <c r="D805" s="40" t="s">
        <v>2754</v>
      </c>
      <c r="E805" s="68">
        <v>33220</v>
      </c>
      <c r="F805" s="2" t="s">
        <v>311</v>
      </c>
      <c r="G805" s="40">
        <v>2130001</v>
      </c>
      <c r="H805" s="2" t="str">
        <f t="shared" si="49"/>
        <v>332202130001</v>
      </c>
      <c r="I805" s="2" t="str">
        <f t="shared" si="50"/>
        <v>2</v>
      </c>
      <c r="J805" s="2" t="s">
        <v>378</v>
      </c>
      <c r="K805" s="21">
        <v>350</v>
      </c>
      <c r="L805" t="e">
        <f>INDEX('A I D FUTURES'!$B:$B,MATCH(H805,'A I D FUTURES'!$A:$A,0))</f>
        <v>#N/A</v>
      </c>
    </row>
    <row r="806" spans="1:13" x14ac:dyDescent="0.25">
      <c r="A806" s="42" t="s">
        <v>111</v>
      </c>
      <c r="B806" s="40" t="s">
        <v>111</v>
      </c>
      <c r="C806" s="40" t="s">
        <v>2764</v>
      </c>
      <c r="D806" s="40" t="s">
        <v>2763</v>
      </c>
      <c r="E806" s="68">
        <v>33220</v>
      </c>
      <c r="F806" s="2" t="s">
        <v>311</v>
      </c>
      <c r="G806" s="40">
        <v>2150001</v>
      </c>
      <c r="H806" s="2" t="str">
        <f t="shared" si="49"/>
        <v>332202150001</v>
      </c>
      <c r="I806" s="2" t="str">
        <f t="shared" si="50"/>
        <v>2</v>
      </c>
      <c r="J806" s="2" t="s">
        <v>382</v>
      </c>
      <c r="K806" s="21">
        <v>300</v>
      </c>
      <c r="L806" t="e">
        <f>INDEX('A I D FUTURES'!$B:$B,MATCH(H806,'A I D FUTURES'!$A:$A,0))</f>
        <v>#N/A</v>
      </c>
    </row>
    <row r="807" spans="1:13" x14ac:dyDescent="0.25">
      <c r="A807" s="42" t="s">
        <v>214</v>
      </c>
      <c r="B807" s="40" t="s">
        <v>214</v>
      </c>
      <c r="C807" s="40" t="s">
        <v>2755</v>
      </c>
      <c r="D807" s="40" t="s">
        <v>2754</v>
      </c>
      <c r="E807" s="68">
        <v>33220</v>
      </c>
      <c r="F807" s="2" t="s">
        <v>311</v>
      </c>
      <c r="G807" s="40">
        <v>2210001</v>
      </c>
      <c r="H807" s="2" t="str">
        <f t="shared" si="49"/>
        <v>332202210001</v>
      </c>
      <c r="I807" s="2" t="str">
        <f t="shared" si="50"/>
        <v>2</v>
      </c>
      <c r="J807" s="2" t="s">
        <v>397</v>
      </c>
      <c r="K807" s="21">
        <v>4000</v>
      </c>
      <c r="L807">
        <f>INDEX('A I D FUTURES'!$B:$B,MATCH(H807,'A I D FUTURES'!$A:$A,0))</f>
        <v>2400</v>
      </c>
      <c r="M807" s="56">
        <f>+K807-L807</f>
        <v>1600</v>
      </c>
    </row>
    <row r="808" spans="1:13" x14ac:dyDescent="0.25">
      <c r="A808" s="42" t="s">
        <v>214</v>
      </c>
      <c r="B808" s="40" t="s">
        <v>214</v>
      </c>
      <c r="C808" s="40" t="s">
        <v>2755</v>
      </c>
      <c r="D808" s="40" t="s">
        <v>2754</v>
      </c>
      <c r="E808" s="68">
        <v>33220</v>
      </c>
      <c r="F808" s="2" t="s">
        <v>311</v>
      </c>
      <c r="G808" s="40">
        <v>2210101</v>
      </c>
      <c r="H808" s="2" t="str">
        <f t="shared" si="49"/>
        <v>332202210101</v>
      </c>
      <c r="I808" s="2" t="str">
        <f t="shared" si="50"/>
        <v>2</v>
      </c>
      <c r="J808" s="2" t="s">
        <v>403</v>
      </c>
      <c r="K808" s="21">
        <v>100</v>
      </c>
      <c r="L808" t="e">
        <f>INDEX('A I D FUTURES'!$B:$B,MATCH(H808,'A I D FUTURES'!$A:$A,0))</f>
        <v>#N/A</v>
      </c>
    </row>
    <row r="809" spans="1:13" x14ac:dyDescent="0.25">
      <c r="A809" s="42" t="s">
        <v>214</v>
      </c>
      <c r="B809" s="40" t="s">
        <v>214</v>
      </c>
      <c r="C809" s="40" t="s">
        <v>2755</v>
      </c>
      <c r="D809" s="40" t="s">
        <v>2754</v>
      </c>
      <c r="E809" s="68">
        <v>33220</v>
      </c>
      <c r="F809" s="2" t="s">
        <v>311</v>
      </c>
      <c r="G809" s="40">
        <v>2210201</v>
      </c>
      <c r="H809" s="2" t="str">
        <f t="shared" si="49"/>
        <v>332202210201</v>
      </c>
      <c r="I809" s="2" t="str">
        <f t="shared" si="50"/>
        <v>2</v>
      </c>
      <c r="J809" s="2" t="s">
        <v>405</v>
      </c>
      <c r="K809" s="21">
        <v>7000</v>
      </c>
      <c r="L809">
        <f>INDEX('A I D FUTURES'!$B:$B,MATCH(H809,'A I D FUTURES'!$A:$A,0))</f>
        <v>7000</v>
      </c>
      <c r="M809" s="56">
        <f>+K809-L809</f>
        <v>0</v>
      </c>
    </row>
    <row r="810" spans="1:13" x14ac:dyDescent="0.25">
      <c r="A810" s="42" t="s">
        <v>278</v>
      </c>
      <c r="B810" s="40" t="s">
        <v>278</v>
      </c>
      <c r="C810" s="40" t="s">
        <v>2751</v>
      </c>
      <c r="D810" s="40" t="s">
        <v>2750</v>
      </c>
      <c r="E810" s="68">
        <v>33220</v>
      </c>
      <c r="F810" s="2" t="s">
        <v>311</v>
      </c>
      <c r="G810" s="40">
        <v>2220001</v>
      </c>
      <c r="H810" s="2" t="str">
        <f t="shared" si="49"/>
        <v>332202220001</v>
      </c>
      <c r="I810" s="2" t="str">
        <f t="shared" si="50"/>
        <v>2</v>
      </c>
      <c r="J810" s="2" t="s">
        <v>421</v>
      </c>
      <c r="K810" s="21">
        <v>700</v>
      </c>
      <c r="L810">
        <f>INDEX('A I D FUTURES'!$B:$B,MATCH(H810,'A I D FUTURES'!$A:$A,0))</f>
        <v>700</v>
      </c>
    </row>
    <row r="811" spans="1:13" x14ac:dyDescent="0.25">
      <c r="A811" s="42" t="s">
        <v>111</v>
      </c>
      <c r="B811" s="40" t="s">
        <v>111</v>
      </c>
      <c r="C811" s="40" t="s">
        <v>2764</v>
      </c>
      <c r="D811" s="40" t="s">
        <v>2763</v>
      </c>
      <c r="E811" s="68">
        <v>33220</v>
      </c>
      <c r="F811" s="2" t="s">
        <v>311</v>
      </c>
      <c r="G811" s="40">
        <v>2260901</v>
      </c>
      <c r="H811" s="2" t="str">
        <f t="shared" si="49"/>
        <v>332202260901</v>
      </c>
      <c r="I811" s="2" t="str">
        <f t="shared" si="50"/>
        <v>2</v>
      </c>
      <c r="J811" s="2" t="s">
        <v>451</v>
      </c>
      <c r="K811" s="21">
        <v>2000</v>
      </c>
      <c r="L811" t="e">
        <f>INDEX('A I D FUTURES'!$B:$B,MATCH(H811,'A I D FUTURES'!$A:$A,0))</f>
        <v>#N/A</v>
      </c>
      <c r="M811" s="56" t="e">
        <f>+K811-L811</f>
        <v>#N/A</v>
      </c>
    </row>
    <row r="812" spans="1:13" x14ac:dyDescent="0.25">
      <c r="A812" s="42" t="s">
        <v>111</v>
      </c>
      <c r="B812" s="40" t="s">
        <v>111</v>
      </c>
      <c r="C812" s="40" t="s">
        <v>2764</v>
      </c>
      <c r="D812" s="40" t="s">
        <v>2763</v>
      </c>
      <c r="E812" s="68">
        <v>33220</v>
      </c>
      <c r="F812" s="2" t="s">
        <v>311</v>
      </c>
      <c r="G812" s="40">
        <v>2269901</v>
      </c>
      <c r="H812" s="2" t="str">
        <f t="shared" si="49"/>
        <v>332202269901</v>
      </c>
      <c r="I812" s="2" t="str">
        <f t="shared" si="50"/>
        <v>2</v>
      </c>
      <c r="J812" s="2" t="s">
        <v>474</v>
      </c>
      <c r="K812" s="21">
        <v>2000</v>
      </c>
      <c r="L812" t="e">
        <f>INDEX('A I D FUTURES'!$B:$B,MATCH(H812,'A I D FUTURES'!$A:$A,0))</f>
        <v>#N/A</v>
      </c>
    </row>
    <row r="813" spans="1:13" x14ac:dyDescent="0.25">
      <c r="A813" s="42" t="s">
        <v>150</v>
      </c>
      <c r="B813" s="40" t="s">
        <v>150</v>
      </c>
      <c r="C813" s="40" t="s">
        <v>2755</v>
      </c>
      <c r="D813" s="40" t="s">
        <v>2754</v>
      </c>
      <c r="E813" s="68">
        <v>33300</v>
      </c>
      <c r="F813" s="2" t="s">
        <v>371</v>
      </c>
      <c r="G813" s="40">
        <v>2120000</v>
      </c>
      <c r="H813" s="2" t="str">
        <f t="shared" si="49"/>
        <v>333002120000</v>
      </c>
      <c r="I813" s="2" t="str">
        <f t="shared" si="50"/>
        <v>2</v>
      </c>
      <c r="J813" s="2" t="s">
        <v>368</v>
      </c>
      <c r="K813" s="21">
        <v>1500</v>
      </c>
      <c r="L813" t="e">
        <f>INDEX('A I D FUTURES'!$B:$B,MATCH(H813,'A I D FUTURES'!$A:$A,0))</f>
        <v>#N/A</v>
      </c>
    </row>
    <row r="814" spans="1:13" x14ac:dyDescent="0.25">
      <c r="A814" s="42" t="s">
        <v>111</v>
      </c>
      <c r="B814" s="40" t="s">
        <v>150</v>
      </c>
      <c r="C814" s="40" t="s">
        <v>2755</v>
      </c>
      <c r="D814" s="40" t="s">
        <v>2754</v>
      </c>
      <c r="E814" s="68">
        <v>33300</v>
      </c>
      <c r="F814" s="2" t="s">
        <v>371</v>
      </c>
      <c r="G814" s="40">
        <v>2130001</v>
      </c>
      <c r="H814" s="2" t="str">
        <f t="shared" si="49"/>
        <v>333002130001</v>
      </c>
      <c r="I814" s="2" t="str">
        <f t="shared" si="50"/>
        <v>2</v>
      </c>
      <c r="J814" s="2" t="s">
        <v>378</v>
      </c>
      <c r="K814" s="21">
        <v>1250</v>
      </c>
      <c r="L814" t="e">
        <f>INDEX('A I D FUTURES'!$B:$B,MATCH(H814,'A I D FUTURES'!$A:$A,0))</f>
        <v>#N/A</v>
      </c>
    </row>
    <row r="815" spans="1:13" x14ac:dyDescent="0.25">
      <c r="A815" s="42" t="s">
        <v>111</v>
      </c>
      <c r="B815" s="40" t="s">
        <v>111</v>
      </c>
      <c r="C815" s="40" t="s">
        <v>2764</v>
      </c>
      <c r="D815" s="40" t="s">
        <v>2763</v>
      </c>
      <c r="E815" s="68">
        <v>33300</v>
      </c>
      <c r="F815" s="2" t="s">
        <v>371</v>
      </c>
      <c r="G815" s="40">
        <v>2150001</v>
      </c>
      <c r="H815" s="2" t="str">
        <f t="shared" si="49"/>
        <v>333002150001</v>
      </c>
      <c r="I815" s="2" t="str">
        <f t="shared" si="50"/>
        <v>2</v>
      </c>
      <c r="J815" s="2" t="s">
        <v>382</v>
      </c>
      <c r="K815" s="21">
        <v>300</v>
      </c>
      <c r="L815" t="e">
        <f>INDEX('A I D FUTURES'!$B:$B,MATCH(H815,'A I D FUTURES'!$A:$A,0))</f>
        <v>#N/A</v>
      </c>
    </row>
    <row r="816" spans="1:13" x14ac:dyDescent="0.25">
      <c r="A816" s="42" t="s">
        <v>278</v>
      </c>
      <c r="B816" s="40" t="s">
        <v>278</v>
      </c>
      <c r="C816" s="40" t="s">
        <v>2751</v>
      </c>
      <c r="D816" s="40" t="s">
        <v>2750</v>
      </c>
      <c r="E816" s="68">
        <v>33300</v>
      </c>
      <c r="F816" s="2" t="s">
        <v>371</v>
      </c>
      <c r="G816" s="40">
        <v>2220001</v>
      </c>
      <c r="H816" s="2" t="str">
        <f t="shared" si="49"/>
        <v>333002220001</v>
      </c>
      <c r="I816" s="2" t="str">
        <f t="shared" si="50"/>
        <v>2</v>
      </c>
      <c r="J816" s="2" t="s">
        <v>421</v>
      </c>
      <c r="K816" s="21">
        <v>450</v>
      </c>
      <c r="L816">
        <f>INDEX('A I D FUTURES'!$B:$B,MATCH(H816,'A I D FUTURES'!$A:$A,0))</f>
        <v>450</v>
      </c>
    </row>
    <row r="817" spans="1:13" x14ac:dyDescent="0.25">
      <c r="A817" s="42" t="s">
        <v>111</v>
      </c>
      <c r="B817" s="40" t="s">
        <v>111</v>
      </c>
      <c r="C817" s="40" t="s">
        <v>2764</v>
      </c>
      <c r="D817" s="40" t="s">
        <v>2763</v>
      </c>
      <c r="E817" s="68">
        <v>33300</v>
      </c>
      <c r="F817" s="2" t="s">
        <v>371</v>
      </c>
      <c r="G817" s="40">
        <v>2260201</v>
      </c>
      <c r="H817" s="2" t="str">
        <f t="shared" si="49"/>
        <v>333002260201</v>
      </c>
      <c r="I817" s="2" t="str">
        <f t="shared" si="50"/>
        <v>2</v>
      </c>
      <c r="J817" s="2" t="s">
        <v>440</v>
      </c>
      <c r="K817" s="21">
        <v>450</v>
      </c>
      <c r="L817" t="e">
        <f>INDEX('A I D FUTURES'!$B:$B,MATCH(H817,'A I D FUTURES'!$A:$A,0))</f>
        <v>#N/A</v>
      </c>
    </row>
    <row r="818" spans="1:13" x14ac:dyDescent="0.25">
      <c r="A818" s="42" t="s">
        <v>111</v>
      </c>
      <c r="B818" s="40" t="s">
        <v>111</v>
      </c>
      <c r="C818" s="40" t="s">
        <v>2764</v>
      </c>
      <c r="D818" s="40" t="s">
        <v>2763</v>
      </c>
      <c r="E818" s="68">
        <v>33300</v>
      </c>
      <c r="F818" s="2" t="s">
        <v>371</v>
      </c>
      <c r="G818" s="40">
        <v>2269900</v>
      </c>
      <c r="H818" s="2" t="str">
        <f t="shared" si="49"/>
        <v>333002269900</v>
      </c>
      <c r="I818" s="2" t="str">
        <f t="shared" si="50"/>
        <v>2</v>
      </c>
      <c r="J818" s="2" t="s">
        <v>469</v>
      </c>
      <c r="K818" s="21">
        <v>5000</v>
      </c>
      <c r="L818" t="e">
        <f>INDEX('A I D FUTURES'!$B:$B,MATCH(H818,'A I D FUTURES'!$A:$A,0))</f>
        <v>#N/A</v>
      </c>
      <c r="M818" s="56" t="e">
        <f>+K818-L818</f>
        <v>#N/A</v>
      </c>
    </row>
    <row r="819" spans="1:13" x14ac:dyDescent="0.25">
      <c r="A819" s="42" t="s">
        <v>111</v>
      </c>
      <c r="B819" s="40" t="s">
        <v>111</v>
      </c>
      <c r="C819" s="40" t="s">
        <v>2764</v>
      </c>
      <c r="D819" s="40" t="s">
        <v>2763</v>
      </c>
      <c r="E819" s="68">
        <v>33300</v>
      </c>
      <c r="F819" s="2" t="s">
        <v>371</v>
      </c>
      <c r="G819" s="40">
        <v>2270101</v>
      </c>
      <c r="H819" s="2" t="str">
        <f t="shared" si="49"/>
        <v>333002270101</v>
      </c>
      <c r="I819" s="2" t="str">
        <f t="shared" si="50"/>
        <v>2</v>
      </c>
      <c r="J819" s="2" t="s">
        <v>514</v>
      </c>
      <c r="K819" s="21">
        <v>9526.57</v>
      </c>
      <c r="L819">
        <f>INDEX('A I D FUTURES'!$B:$B,MATCH(H819,'A I D FUTURES'!$A:$A,0))</f>
        <v>9526.57</v>
      </c>
    </row>
    <row r="820" spans="1:13" x14ac:dyDescent="0.25">
      <c r="A820" s="62" t="s">
        <v>284</v>
      </c>
      <c r="B820" s="108" t="s">
        <v>284</v>
      </c>
      <c r="C820" s="40" t="s">
        <v>2751</v>
      </c>
      <c r="D820" s="40" t="s">
        <v>2750</v>
      </c>
      <c r="E820" s="65">
        <v>33301</v>
      </c>
      <c r="F820" s="64" t="s">
        <v>312</v>
      </c>
      <c r="G820" s="87">
        <v>1300001</v>
      </c>
      <c r="H820" s="64" t="str">
        <f t="shared" si="49"/>
        <v>333011300001</v>
      </c>
      <c r="I820" s="64" t="str">
        <f t="shared" si="50"/>
        <v>1</v>
      </c>
      <c r="J820" s="64" t="s">
        <v>299</v>
      </c>
      <c r="K820" s="21">
        <v>16962.259999999998</v>
      </c>
      <c r="L820" t="e">
        <f>INDEX('A I D FUTURES'!$B:$B,MATCH(H820,'A I D FUTURES'!$A:$A,0))</f>
        <v>#N/A</v>
      </c>
      <c r="M820" s="56" t="e">
        <f>+K820-L820</f>
        <v>#N/A</v>
      </c>
    </row>
    <row r="821" spans="1:13" x14ac:dyDescent="0.25">
      <c r="A821" s="62" t="s">
        <v>284</v>
      </c>
      <c r="B821" s="108" t="s">
        <v>284</v>
      </c>
      <c r="C821" s="40" t="s">
        <v>2751</v>
      </c>
      <c r="D821" s="40" t="s">
        <v>2750</v>
      </c>
      <c r="E821" s="65">
        <v>33301</v>
      </c>
      <c r="F821" s="64" t="s">
        <v>312</v>
      </c>
      <c r="G821" s="87">
        <v>1300002</v>
      </c>
      <c r="H821" s="64" t="str">
        <f t="shared" ref="H821:H880" si="53">_xlfn.CONCAT(E821,G821)</f>
        <v>333011300002</v>
      </c>
      <c r="I821" s="64" t="str">
        <f t="shared" ref="I821:I880" si="54">MID(G821,1,1)</f>
        <v>1</v>
      </c>
      <c r="J821" s="64" t="s">
        <v>324</v>
      </c>
      <c r="K821" s="21">
        <v>3917.86</v>
      </c>
      <c r="L821" t="e">
        <f>INDEX('A I D FUTURES'!$B:$B,MATCH(H821,'A I D FUTURES'!$A:$A,0))</f>
        <v>#N/A</v>
      </c>
    </row>
    <row r="822" spans="1:13" x14ac:dyDescent="0.25">
      <c r="A822" s="62" t="s">
        <v>284</v>
      </c>
      <c r="B822" s="108" t="s">
        <v>284</v>
      </c>
      <c r="C822" s="40" t="s">
        <v>2751</v>
      </c>
      <c r="D822" s="40" t="s">
        <v>2750</v>
      </c>
      <c r="E822" s="65">
        <v>33301</v>
      </c>
      <c r="F822" s="64" t="s">
        <v>312</v>
      </c>
      <c r="G822" s="87">
        <v>1300201</v>
      </c>
      <c r="H822" s="64" t="str">
        <f t="shared" si="53"/>
        <v>333011300201</v>
      </c>
      <c r="I822" s="64" t="str">
        <f t="shared" si="54"/>
        <v>1</v>
      </c>
      <c r="J822" s="64" t="s">
        <v>327</v>
      </c>
      <c r="K822" s="21">
        <v>8251.32</v>
      </c>
      <c r="L822" t="e">
        <f>INDEX('A I D FUTURES'!$B:$B,MATCH(H822,'A I D FUTURES'!$A:$A,0))</f>
        <v>#N/A</v>
      </c>
    </row>
    <row r="823" spans="1:13" x14ac:dyDescent="0.25">
      <c r="A823" s="62" t="s">
        <v>284</v>
      </c>
      <c r="B823" s="108" t="s">
        <v>284</v>
      </c>
      <c r="C823" s="40" t="s">
        <v>2751</v>
      </c>
      <c r="D823" s="40" t="s">
        <v>2750</v>
      </c>
      <c r="E823" s="65">
        <v>33301</v>
      </c>
      <c r="F823" s="64" t="s">
        <v>312</v>
      </c>
      <c r="G823" s="87">
        <v>1300202</v>
      </c>
      <c r="H823" s="64" t="str">
        <f t="shared" si="53"/>
        <v>333011300202</v>
      </c>
      <c r="I823" s="64" t="str">
        <f t="shared" si="54"/>
        <v>1</v>
      </c>
      <c r="J823" s="64" t="s">
        <v>328</v>
      </c>
      <c r="K823" s="21">
        <v>5924.1</v>
      </c>
      <c r="L823" t="e">
        <f>INDEX('A I D FUTURES'!$B:$B,MATCH(H823,'A I D FUTURES'!$A:$A,0))</f>
        <v>#N/A</v>
      </c>
    </row>
    <row r="824" spans="1:13" x14ac:dyDescent="0.25">
      <c r="A824" s="62" t="s">
        <v>284</v>
      </c>
      <c r="B824" s="108" t="s">
        <v>284</v>
      </c>
      <c r="C824" s="40" t="s">
        <v>2751</v>
      </c>
      <c r="D824" s="40" t="s">
        <v>2750</v>
      </c>
      <c r="E824" s="65">
        <v>33301</v>
      </c>
      <c r="F824" s="64" t="s">
        <v>312</v>
      </c>
      <c r="G824" s="87">
        <v>1600001</v>
      </c>
      <c r="H824" s="64" t="str">
        <f t="shared" si="53"/>
        <v>333011600001</v>
      </c>
      <c r="I824" s="64" t="str">
        <f t="shared" si="54"/>
        <v>1</v>
      </c>
      <c r="J824" s="64" t="s">
        <v>349</v>
      </c>
      <c r="K824" s="21">
        <v>11061.36</v>
      </c>
      <c r="L824" t="e">
        <f>INDEX('A I D FUTURES'!$B:$B,MATCH(H824,'A I D FUTURES'!$A:$A,0))</f>
        <v>#N/A</v>
      </c>
    </row>
    <row r="825" spans="1:13" x14ac:dyDescent="0.25">
      <c r="A825" s="42" t="s">
        <v>150</v>
      </c>
      <c r="B825" s="40" t="s">
        <v>150</v>
      </c>
      <c r="C825" s="40" t="s">
        <v>2755</v>
      </c>
      <c r="D825" s="40" t="s">
        <v>2754</v>
      </c>
      <c r="E825" s="68">
        <v>33301</v>
      </c>
      <c r="F825" s="2" t="s">
        <v>312</v>
      </c>
      <c r="G825" s="40">
        <v>2120000</v>
      </c>
      <c r="H825" s="2" t="str">
        <f t="shared" si="53"/>
        <v>333012120000</v>
      </c>
      <c r="I825" s="2" t="str">
        <f t="shared" si="54"/>
        <v>2</v>
      </c>
      <c r="J825" s="2" t="s">
        <v>368</v>
      </c>
      <c r="K825" s="21">
        <v>2500</v>
      </c>
      <c r="L825" t="e">
        <f>INDEX('A I D FUTURES'!$B:$B,MATCH(H825,'A I D FUTURES'!$A:$A,0))</f>
        <v>#N/A</v>
      </c>
    </row>
    <row r="826" spans="1:13" x14ac:dyDescent="0.25">
      <c r="A826" s="42" t="s">
        <v>122</v>
      </c>
      <c r="B826" s="40" t="s">
        <v>150</v>
      </c>
      <c r="C826" s="40" t="s">
        <v>2755</v>
      </c>
      <c r="D826" s="40" t="s">
        <v>2754</v>
      </c>
      <c r="E826" s="68">
        <v>33301</v>
      </c>
      <c r="F826" s="2" t="s">
        <v>312</v>
      </c>
      <c r="G826" s="40">
        <v>2130001</v>
      </c>
      <c r="H826" s="2" t="str">
        <f t="shared" si="53"/>
        <v>333012130001</v>
      </c>
      <c r="I826" s="2" t="str">
        <f t="shared" si="54"/>
        <v>2</v>
      </c>
      <c r="J826" s="2" t="s">
        <v>378</v>
      </c>
      <c r="K826" s="21">
        <v>2000</v>
      </c>
      <c r="L826" t="e">
        <f>INDEX('A I D FUTURES'!$B:$B,MATCH(H826,'A I D FUTURES'!$A:$A,0))</f>
        <v>#N/A</v>
      </c>
    </row>
    <row r="827" spans="1:13" x14ac:dyDescent="0.25">
      <c r="A827" s="42" t="s">
        <v>122</v>
      </c>
      <c r="B827" s="40" t="s">
        <v>122</v>
      </c>
      <c r="C827" s="40" t="s">
        <v>2751</v>
      </c>
      <c r="D827" s="40" t="s">
        <v>2750</v>
      </c>
      <c r="E827" s="68">
        <v>33301</v>
      </c>
      <c r="F827" s="2" t="s">
        <v>312</v>
      </c>
      <c r="G827" s="40">
        <v>2150001</v>
      </c>
      <c r="H827" s="2" t="str">
        <f t="shared" si="53"/>
        <v>333012150001</v>
      </c>
      <c r="I827" s="2" t="str">
        <f t="shared" si="54"/>
        <v>2</v>
      </c>
      <c r="J827" s="2" t="s">
        <v>382</v>
      </c>
      <c r="K827" s="21">
        <v>750</v>
      </c>
      <c r="L827" t="e">
        <f>INDEX('A I D FUTURES'!$B:$B,MATCH(H827,'A I D FUTURES'!$A:$A,0))</f>
        <v>#N/A</v>
      </c>
    </row>
    <row r="828" spans="1:13" x14ac:dyDescent="0.25">
      <c r="A828" s="42" t="s">
        <v>278</v>
      </c>
      <c r="B828" s="40" t="s">
        <v>278</v>
      </c>
      <c r="C828" s="40" t="s">
        <v>2751</v>
      </c>
      <c r="D828" s="40" t="s">
        <v>2750</v>
      </c>
      <c r="E828" s="68">
        <v>33301</v>
      </c>
      <c r="F828" s="2" t="s">
        <v>312</v>
      </c>
      <c r="G828" s="40">
        <v>2160001</v>
      </c>
      <c r="H828" s="2" t="str">
        <f t="shared" si="53"/>
        <v>333012160001</v>
      </c>
      <c r="I828" s="2" t="str">
        <f t="shared" si="54"/>
        <v>2</v>
      </c>
      <c r="J828" s="2" t="s">
        <v>383</v>
      </c>
      <c r="K828" s="21">
        <v>100</v>
      </c>
      <c r="L828" t="e">
        <f>INDEX('A I D FUTURES'!$B:$B,MATCH(H828,'A I D FUTURES'!$A:$A,0))</f>
        <v>#N/A</v>
      </c>
    </row>
    <row r="829" spans="1:13" x14ac:dyDescent="0.25">
      <c r="A829" s="42" t="s">
        <v>278</v>
      </c>
      <c r="B829" s="40" t="s">
        <v>278</v>
      </c>
      <c r="C829" s="40" t="s">
        <v>2751</v>
      </c>
      <c r="D829" s="40" t="s">
        <v>2750</v>
      </c>
      <c r="E829" s="68">
        <v>33301</v>
      </c>
      <c r="F829" s="2" t="s">
        <v>312</v>
      </c>
      <c r="G829" s="40">
        <v>2160002</v>
      </c>
      <c r="H829" s="2" t="str">
        <f t="shared" si="53"/>
        <v>333012160002</v>
      </c>
      <c r="I829" s="2" t="str">
        <f t="shared" si="54"/>
        <v>2</v>
      </c>
      <c r="J829" s="2" t="s">
        <v>384</v>
      </c>
      <c r="K829" s="21">
        <v>100</v>
      </c>
      <c r="L829" t="e">
        <f>INDEX('A I D FUTURES'!$B:$B,MATCH(H829,'A I D FUTURES'!$A:$A,0))</f>
        <v>#N/A</v>
      </c>
    </row>
    <row r="830" spans="1:13" x14ac:dyDescent="0.25">
      <c r="A830" s="42" t="s">
        <v>122</v>
      </c>
      <c r="B830" s="40" t="s">
        <v>122</v>
      </c>
      <c r="C830" s="40" t="s">
        <v>2751</v>
      </c>
      <c r="D830" s="40" t="s">
        <v>2750</v>
      </c>
      <c r="E830" s="68">
        <v>33301</v>
      </c>
      <c r="F830" s="2" t="s">
        <v>312</v>
      </c>
      <c r="G830" s="40">
        <v>2200001</v>
      </c>
      <c r="H830" s="2" t="str">
        <f t="shared" si="53"/>
        <v>333012200001</v>
      </c>
      <c r="I830" s="2" t="str">
        <f t="shared" si="54"/>
        <v>2</v>
      </c>
      <c r="J830" s="2" t="s">
        <v>388</v>
      </c>
      <c r="K830" s="21">
        <v>750</v>
      </c>
      <c r="L830">
        <f>INDEX('A I D FUTURES'!$B:$B,MATCH(H830,'A I D FUTURES'!$A:$A,0))</f>
        <v>305.97000000000003</v>
      </c>
    </row>
    <row r="831" spans="1:13" x14ac:dyDescent="0.25">
      <c r="A831" s="42" t="s">
        <v>122</v>
      </c>
      <c r="B831" s="40" t="s">
        <v>122</v>
      </c>
      <c r="C831" s="40" t="s">
        <v>2751</v>
      </c>
      <c r="D831" s="40" t="s">
        <v>2750</v>
      </c>
      <c r="E831" s="68">
        <v>33301</v>
      </c>
      <c r="F831" s="2" t="s">
        <v>312</v>
      </c>
      <c r="G831" s="40">
        <v>2200101</v>
      </c>
      <c r="H831" s="2" t="str">
        <f t="shared" si="53"/>
        <v>333012200101</v>
      </c>
      <c r="I831" s="2" t="str">
        <f t="shared" si="54"/>
        <v>2</v>
      </c>
      <c r="J831" s="2" t="s">
        <v>395</v>
      </c>
      <c r="K831" s="21">
        <v>1000</v>
      </c>
      <c r="L831" t="e">
        <f>INDEX('A I D FUTURES'!$B:$B,MATCH(H831,'A I D FUTURES'!$A:$A,0))</f>
        <v>#N/A</v>
      </c>
    </row>
    <row r="832" spans="1:13" x14ac:dyDescent="0.25">
      <c r="A832" s="42" t="s">
        <v>214</v>
      </c>
      <c r="B832" s="40" t="s">
        <v>214</v>
      </c>
      <c r="C832" s="40" t="s">
        <v>2755</v>
      </c>
      <c r="D832" s="40" t="s">
        <v>2754</v>
      </c>
      <c r="E832" s="68">
        <v>33301</v>
      </c>
      <c r="F832" s="2" t="s">
        <v>312</v>
      </c>
      <c r="G832" s="40">
        <v>2210001</v>
      </c>
      <c r="H832" s="2" t="str">
        <f t="shared" si="53"/>
        <v>333012210001</v>
      </c>
      <c r="I832" s="2" t="str">
        <f t="shared" si="54"/>
        <v>2</v>
      </c>
      <c r="J832" s="2" t="s">
        <v>397</v>
      </c>
      <c r="K832" s="21">
        <v>10000</v>
      </c>
      <c r="L832">
        <f>INDEX('A I D FUTURES'!$B:$B,MATCH(H832,'A I D FUTURES'!$A:$A,0))</f>
        <v>6000</v>
      </c>
    </row>
    <row r="833" spans="1:13" x14ac:dyDescent="0.25">
      <c r="A833" s="42" t="s">
        <v>214</v>
      </c>
      <c r="B833" s="40" t="s">
        <v>214</v>
      </c>
      <c r="C833" s="40" t="s">
        <v>2755</v>
      </c>
      <c r="D833" s="40" t="s">
        <v>2754</v>
      </c>
      <c r="E833" s="68">
        <v>33301</v>
      </c>
      <c r="F833" s="2" t="s">
        <v>312</v>
      </c>
      <c r="G833" s="40">
        <v>2210101</v>
      </c>
      <c r="H833" s="2" t="str">
        <f t="shared" si="53"/>
        <v>333012210101</v>
      </c>
      <c r="I833" s="2" t="str">
        <f t="shared" si="54"/>
        <v>2</v>
      </c>
      <c r="J833" s="2" t="s">
        <v>403</v>
      </c>
      <c r="K833" s="21">
        <v>100</v>
      </c>
      <c r="L833" t="e">
        <f>INDEX('A I D FUTURES'!$B:$B,MATCH(H833,'A I D FUTURES'!$A:$A,0))</f>
        <v>#N/A</v>
      </c>
    </row>
    <row r="834" spans="1:13" x14ac:dyDescent="0.25">
      <c r="A834" s="42" t="s">
        <v>278</v>
      </c>
      <c r="B834" s="40" t="s">
        <v>278</v>
      </c>
      <c r="C834" s="40" t="s">
        <v>2751</v>
      </c>
      <c r="D834" s="40" t="s">
        <v>2750</v>
      </c>
      <c r="E834" s="68">
        <v>33301</v>
      </c>
      <c r="F834" s="2" t="s">
        <v>312</v>
      </c>
      <c r="G834" s="40">
        <v>2220001</v>
      </c>
      <c r="H834" s="2" t="str">
        <f t="shared" si="53"/>
        <v>333012220001</v>
      </c>
      <c r="I834" s="2" t="str">
        <f t="shared" si="54"/>
        <v>2</v>
      </c>
      <c r="J834" s="2" t="s">
        <v>421</v>
      </c>
      <c r="K834" s="21">
        <v>500</v>
      </c>
      <c r="L834">
        <f>INDEX('A I D FUTURES'!$B:$B,MATCH(H834,'A I D FUTURES'!$A:$A,0))</f>
        <v>100</v>
      </c>
    </row>
    <row r="835" spans="1:13" x14ac:dyDescent="0.25">
      <c r="A835" s="42" t="s">
        <v>122</v>
      </c>
      <c r="B835" s="40" t="s">
        <v>122</v>
      </c>
      <c r="C835" s="40" t="s">
        <v>2751</v>
      </c>
      <c r="D835" s="40" t="s">
        <v>2750</v>
      </c>
      <c r="E835" s="68">
        <v>33301</v>
      </c>
      <c r="F835" s="2" t="s">
        <v>312</v>
      </c>
      <c r="G835" s="40">
        <v>2220101</v>
      </c>
      <c r="H835" s="2" t="str">
        <f t="shared" si="53"/>
        <v>333012220101</v>
      </c>
      <c r="I835" s="2" t="str">
        <f t="shared" si="54"/>
        <v>2</v>
      </c>
      <c r="J835" s="2" t="s">
        <v>422</v>
      </c>
      <c r="K835" s="21">
        <v>300</v>
      </c>
      <c r="L835" t="e">
        <f>INDEX('A I D FUTURES'!$B:$B,MATCH(H835,'A I D FUTURES'!$A:$A,0))</f>
        <v>#N/A</v>
      </c>
    </row>
    <row r="836" spans="1:13" x14ac:dyDescent="0.25">
      <c r="A836" s="42" t="s">
        <v>122</v>
      </c>
      <c r="B836" s="40" t="s">
        <v>122</v>
      </c>
      <c r="C836" s="40" t="s">
        <v>2751</v>
      </c>
      <c r="D836" s="40" t="s">
        <v>2750</v>
      </c>
      <c r="E836" s="68">
        <v>33301</v>
      </c>
      <c r="F836" s="2" t="s">
        <v>312</v>
      </c>
      <c r="G836" s="40">
        <v>2220301</v>
      </c>
      <c r="H836" s="2" t="str">
        <f t="shared" si="53"/>
        <v>333012220301</v>
      </c>
      <c r="I836" s="2" t="str">
        <f t="shared" si="54"/>
        <v>2</v>
      </c>
      <c r="J836" s="2" t="s">
        <v>424</v>
      </c>
      <c r="K836" s="21">
        <v>1370.8</v>
      </c>
      <c r="L836" t="e">
        <f>INDEX('A I D FUTURES'!$B:$B,MATCH(H836,'A I D FUTURES'!$A:$A,0))</f>
        <v>#N/A</v>
      </c>
    </row>
    <row r="837" spans="1:13" x14ac:dyDescent="0.25">
      <c r="A837" s="42" t="s">
        <v>122</v>
      </c>
      <c r="B837" s="40" t="s">
        <v>122</v>
      </c>
      <c r="C837" s="40" t="s">
        <v>2751</v>
      </c>
      <c r="D837" s="40" t="s">
        <v>2750</v>
      </c>
      <c r="E837" s="68">
        <v>33301</v>
      </c>
      <c r="F837" s="2" t="s">
        <v>312</v>
      </c>
      <c r="G837" s="40">
        <v>2230001</v>
      </c>
      <c r="H837" s="2" t="str">
        <f t="shared" si="53"/>
        <v>333012230001</v>
      </c>
      <c r="I837" s="2" t="str">
        <f t="shared" si="54"/>
        <v>2</v>
      </c>
      <c r="J837" s="2" t="s">
        <v>427</v>
      </c>
      <c r="K837" s="21">
        <v>200</v>
      </c>
      <c r="L837" t="e">
        <f>INDEX('A I D FUTURES'!$B:$B,MATCH(H837,'A I D FUTURES'!$A:$A,0))</f>
        <v>#N/A</v>
      </c>
    </row>
    <row r="838" spans="1:13" x14ac:dyDescent="0.25">
      <c r="A838" s="42" t="s">
        <v>122</v>
      </c>
      <c r="B838" s="40" t="s">
        <v>122</v>
      </c>
      <c r="C838" s="40" t="s">
        <v>2751</v>
      </c>
      <c r="D838" s="40" t="s">
        <v>2750</v>
      </c>
      <c r="E838" s="68">
        <v>33301</v>
      </c>
      <c r="F838" s="2" t="s">
        <v>312</v>
      </c>
      <c r="G838" s="40">
        <v>2260101</v>
      </c>
      <c r="H838" s="2" t="str">
        <f t="shared" si="53"/>
        <v>333012260101</v>
      </c>
      <c r="I838" s="2" t="str">
        <f t="shared" si="54"/>
        <v>2</v>
      </c>
      <c r="J838" s="34" t="s">
        <v>2307</v>
      </c>
      <c r="K838" s="21">
        <v>750</v>
      </c>
      <c r="L838" t="e">
        <f>INDEX('A I D FUTURES'!$B:$B,MATCH(H838,'A I D FUTURES'!$A:$A,0))</f>
        <v>#N/A</v>
      </c>
      <c r="M838" s="56" t="e">
        <f>+K838-L838</f>
        <v>#N/A</v>
      </c>
    </row>
    <row r="839" spans="1:13" x14ac:dyDescent="0.25">
      <c r="A839" s="42" t="s">
        <v>122</v>
      </c>
      <c r="B839" s="40" t="s">
        <v>122</v>
      </c>
      <c r="C839" s="40" t="s">
        <v>2751</v>
      </c>
      <c r="D839" s="40" t="s">
        <v>2750</v>
      </c>
      <c r="E839" s="68">
        <v>33301</v>
      </c>
      <c r="F839" s="2" t="s">
        <v>312</v>
      </c>
      <c r="G839" s="40">
        <v>2260201</v>
      </c>
      <c r="H839" s="2" t="str">
        <f t="shared" si="53"/>
        <v>333012260201</v>
      </c>
      <c r="I839" s="2" t="str">
        <f t="shared" si="54"/>
        <v>2</v>
      </c>
      <c r="J839" s="2" t="s">
        <v>440</v>
      </c>
      <c r="K839" s="21">
        <v>2100</v>
      </c>
      <c r="L839" t="e">
        <f>INDEX('A I D FUTURES'!$B:$B,MATCH(H839,'A I D FUTURES'!$A:$A,0))</f>
        <v>#N/A</v>
      </c>
    </row>
    <row r="840" spans="1:13" x14ac:dyDescent="0.25">
      <c r="A840" s="42" t="s">
        <v>122</v>
      </c>
      <c r="B840" s="40" t="s">
        <v>122</v>
      </c>
      <c r="C840" s="40" t="s">
        <v>2751</v>
      </c>
      <c r="D840" s="40" t="s">
        <v>2750</v>
      </c>
      <c r="E840" s="68">
        <v>33301</v>
      </c>
      <c r="F840" s="2" t="s">
        <v>312</v>
      </c>
      <c r="G840" s="40">
        <v>2260601</v>
      </c>
      <c r="H840" s="2" t="str">
        <f t="shared" si="53"/>
        <v>333012260601</v>
      </c>
      <c r="I840" s="2" t="str">
        <f t="shared" si="54"/>
        <v>2</v>
      </c>
      <c r="J840" s="2" t="s">
        <v>446</v>
      </c>
      <c r="K840" s="21">
        <v>3000</v>
      </c>
      <c r="L840" t="e">
        <f>INDEX('A I D FUTURES'!$B:$B,MATCH(H840,'A I D FUTURES'!$A:$A,0))</f>
        <v>#N/A</v>
      </c>
    </row>
    <row r="841" spans="1:13" x14ac:dyDescent="0.25">
      <c r="A841" s="42" t="s">
        <v>122</v>
      </c>
      <c r="B841" s="40" t="s">
        <v>122</v>
      </c>
      <c r="C841" s="40" t="s">
        <v>2751</v>
      </c>
      <c r="D841" s="40" t="s">
        <v>2750</v>
      </c>
      <c r="E841" s="68">
        <v>33301</v>
      </c>
      <c r="F841" s="2" t="s">
        <v>312</v>
      </c>
      <c r="G841" s="40">
        <v>2260902</v>
      </c>
      <c r="H841" s="2" t="str">
        <f t="shared" si="53"/>
        <v>333012260902</v>
      </c>
      <c r="I841" s="2" t="str">
        <f t="shared" si="54"/>
        <v>2</v>
      </c>
      <c r="J841" s="2" t="s">
        <v>454</v>
      </c>
      <c r="K841" s="21">
        <v>5000</v>
      </c>
      <c r="L841">
        <f>INDEX('A I D FUTURES'!$B:$B,MATCH(H841,'A I D FUTURES'!$A:$A,0))</f>
        <v>1868.93</v>
      </c>
    </row>
    <row r="842" spans="1:13" x14ac:dyDescent="0.25">
      <c r="A842" s="42" t="s">
        <v>122</v>
      </c>
      <c r="B842" s="40" t="s">
        <v>122</v>
      </c>
      <c r="C842" s="40" t="s">
        <v>2751</v>
      </c>
      <c r="D842" s="40" t="s">
        <v>2750</v>
      </c>
      <c r="E842" s="68">
        <v>33301</v>
      </c>
      <c r="F842" s="2" t="s">
        <v>312</v>
      </c>
      <c r="G842" s="40">
        <v>2269900</v>
      </c>
      <c r="H842" s="2" t="str">
        <f t="shared" si="53"/>
        <v>333012269900</v>
      </c>
      <c r="I842" s="2" t="str">
        <f t="shared" si="54"/>
        <v>2</v>
      </c>
      <c r="J842" s="2" t="s">
        <v>469</v>
      </c>
      <c r="K842" s="21">
        <v>500</v>
      </c>
      <c r="L842" t="e">
        <f>INDEX('A I D FUTURES'!$B:$B,MATCH(H842,'A I D FUTURES'!$A:$A,0))</f>
        <v>#N/A</v>
      </c>
    </row>
    <row r="843" spans="1:13" x14ac:dyDescent="0.25">
      <c r="A843" s="42" t="s">
        <v>122</v>
      </c>
      <c r="B843" s="40" t="s">
        <v>122</v>
      </c>
      <c r="C843" s="40" t="s">
        <v>2751</v>
      </c>
      <c r="D843" s="40" t="s">
        <v>2750</v>
      </c>
      <c r="E843" s="68">
        <v>33301</v>
      </c>
      <c r="F843" s="2" t="s">
        <v>312</v>
      </c>
      <c r="G843" s="40">
        <v>2270101</v>
      </c>
      <c r="H843" s="2" t="str">
        <f t="shared" si="53"/>
        <v>333012270101</v>
      </c>
      <c r="I843" s="2" t="str">
        <f t="shared" si="54"/>
        <v>2</v>
      </c>
      <c r="J843" s="2" t="s">
        <v>514</v>
      </c>
      <c r="K843" s="21">
        <v>2000</v>
      </c>
      <c r="L843">
        <f>INDEX('A I D FUTURES'!$B:$B,MATCH(H843,'A I D FUTURES'!$A:$A,0))</f>
        <v>1911.2</v>
      </c>
    </row>
    <row r="844" spans="1:13" x14ac:dyDescent="0.25">
      <c r="A844" s="42" t="s">
        <v>122</v>
      </c>
      <c r="B844" s="40" t="s">
        <v>122</v>
      </c>
      <c r="C844" s="40" t="s">
        <v>2751</v>
      </c>
      <c r="D844" s="40" t="s">
        <v>2750</v>
      </c>
      <c r="E844" s="68">
        <v>33301</v>
      </c>
      <c r="F844" s="2" t="s">
        <v>312</v>
      </c>
      <c r="G844" s="40">
        <v>2270600</v>
      </c>
      <c r="H844" s="2" t="str">
        <f t="shared" si="53"/>
        <v>333012270600</v>
      </c>
      <c r="I844" s="2" t="str">
        <f t="shared" si="54"/>
        <v>2</v>
      </c>
      <c r="J844" s="2" t="s">
        <v>522</v>
      </c>
      <c r="K844" s="21">
        <v>3000</v>
      </c>
      <c r="L844" t="e">
        <f>INDEX('A I D FUTURES'!$B:$B,MATCH(H844,'A I D FUTURES'!$A:$A,0))</f>
        <v>#N/A</v>
      </c>
      <c r="M844" s="56" t="e">
        <f t="shared" ref="M844:M845" si="55">+K844-L844</f>
        <v>#N/A</v>
      </c>
    </row>
    <row r="845" spans="1:13" x14ac:dyDescent="0.25">
      <c r="A845" s="42" t="s">
        <v>122</v>
      </c>
      <c r="B845" s="40" t="s">
        <v>122</v>
      </c>
      <c r="C845" s="40" t="s">
        <v>2751</v>
      </c>
      <c r="D845" s="40" t="s">
        <v>2750</v>
      </c>
      <c r="E845" s="68">
        <v>33301</v>
      </c>
      <c r="F845" s="2" t="s">
        <v>312</v>
      </c>
      <c r="G845" s="40">
        <v>2279900</v>
      </c>
      <c r="H845" s="2" t="str">
        <f t="shared" si="53"/>
        <v>333012279900</v>
      </c>
      <c r="I845" s="2" t="str">
        <f t="shared" si="54"/>
        <v>2</v>
      </c>
      <c r="J845" s="2" t="s">
        <v>527</v>
      </c>
      <c r="K845" s="21">
        <v>3000</v>
      </c>
      <c r="L845" t="e">
        <f>INDEX('A I D FUTURES'!$B:$B,MATCH(H845,'A I D FUTURES'!$A:$A,0))</f>
        <v>#N/A</v>
      </c>
      <c r="M845" s="56" t="e">
        <f t="shared" si="55"/>
        <v>#N/A</v>
      </c>
    </row>
    <row r="846" spans="1:13" x14ac:dyDescent="0.25">
      <c r="A846" s="42" t="s">
        <v>122</v>
      </c>
      <c r="B846" s="40" t="s">
        <v>122</v>
      </c>
      <c r="C846" s="40" t="s">
        <v>2751</v>
      </c>
      <c r="D846" s="40" t="s">
        <v>2750</v>
      </c>
      <c r="E846" s="68">
        <v>33301</v>
      </c>
      <c r="F846" s="2" t="s">
        <v>312</v>
      </c>
      <c r="G846" s="40">
        <v>2279931</v>
      </c>
      <c r="H846" s="2" t="str">
        <f t="shared" si="53"/>
        <v>333012279931</v>
      </c>
      <c r="I846" s="2" t="str">
        <f t="shared" si="54"/>
        <v>2</v>
      </c>
      <c r="J846" s="2" t="s">
        <v>555</v>
      </c>
      <c r="K846" s="21">
        <v>15000</v>
      </c>
      <c r="L846" t="e">
        <f>INDEX('A I D FUTURES'!$B:$B,MATCH(H846,'A I D FUTURES'!$A:$A,0))</f>
        <v>#N/A</v>
      </c>
    </row>
    <row r="847" spans="1:13" x14ac:dyDescent="0.25">
      <c r="A847" s="42" t="s">
        <v>122</v>
      </c>
      <c r="B847" s="40" t="s">
        <v>122</v>
      </c>
      <c r="C847" s="40" t="s">
        <v>2751</v>
      </c>
      <c r="D847" s="40" t="s">
        <v>2750</v>
      </c>
      <c r="E847" s="68">
        <v>33301</v>
      </c>
      <c r="F847" s="2" t="s">
        <v>312</v>
      </c>
      <c r="G847" s="40">
        <v>2279936</v>
      </c>
      <c r="H847" s="2" t="str">
        <f t="shared" si="53"/>
        <v>333012279936</v>
      </c>
      <c r="I847" s="2" t="str">
        <f t="shared" si="54"/>
        <v>2</v>
      </c>
      <c r="J847" s="2" t="s">
        <v>556</v>
      </c>
      <c r="K847" s="21">
        <v>2000</v>
      </c>
      <c r="L847" t="e">
        <f>INDEX('A I D FUTURES'!$B:$B,MATCH(H847,'A I D FUTURES'!$A:$A,0))</f>
        <v>#N/A</v>
      </c>
      <c r="M847" s="56" t="e">
        <f>+K847-L847</f>
        <v>#N/A</v>
      </c>
    </row>
    <row r="848" spans="1:13" x14ac:dyDescent="0.25">
      <c r="A848" s="42" t="s">
        <v>122</v>
      </c>
      <c r="B848" s="40" t="s">
        <v>122</v>
      </c>
      <c r="C848" s="40" t="s">
        <v>2751</v>
      </c>
      <c r="D848" s="40" t="s">
        <v>2750</v>
      </c>
      <c r="E848" s="68">
        <v>33301</v>
      </c>
      <c r="F848" s="2" t="s">
        <v>312</v>
      </c>
      <c r="G848" s="40">
        <v>2279940</v>
      </c>
      <c r="H848" s="2" t="str">
        <f t="shared" si="53"/>
        <v>333012279940</v>
      </c>
      <c r="I848" s="2" t="str">
        <f t="shared" si="54"/>
        <v>2</v>
      </c>
      <c r="J848" s="2" t="s">
        <v>559</v>
      </c>
      <c r="K848" s="21">
        <v>1200</v>
      </c>
      <c r="L848" t="e">
        <f>INDEX('A I D FUTURES'!$B:$B,MATCH(H848,'A I D FUTURES'!$A:$A,0))</f>
        <v>#N/A</v>
      </c>
    </row>
    <row r="849" spans="1:13" x14ac:dyDescent="0.25">
      <c r="A849" s="42" t="s">
        <v>122</v>
      </c>
      <c r="B849" s="40" t="s">
        <v>122</v>
      </c>
      <c r="C849" s="40" t="s">
        <v>2751</v>
      </c>
      <c r="D849" s="40" t="s">
        <v>2750</v>
      </c>
      <c r="E849" s="68">
        <v>33301</v>
      </c>
      <c r="F849" s="2" t="s">
        <v>312</v>
      </c>
      <c r="G849" s="40">
        <v>2279958</v>
      </c>
      <c r="H849" s="2" t="str">
        <f t="shared" si="53"/>
        <v>333012279958</v>
      </c>
      <c r="I849" s="2" t="str">
        <f t="shared" si="54"/>
        <v>2</v>
      </c>
      <c r="J849" s="2" t="s">
        <v>123</v>
      </c>
      <c r="K849" s="21">
        <v>750</v>
      </c>
      <c r="L849" t="e">
        <f>INDEX('A I D FUTURES'!$B:$B,MATCH(H849,'A I D FUTURES'!$A:$A,0))</f>
        <v>#N/A</v>
      </c>
      <c r="M849" s="56" t="e">
        <f>+K849-L849</f>
        <v>#N/A</v>
      </c>
    </row>
    <row r="850" spans="1:13" x14ac:dyDescent="0.25">
      <c r="A850" s="42" t="s">
        <v>122</v>
      </c>
      <c r="B850" s="40" t="s">
        <v>122</v>
      </c>
      <c r="C850" s="40" t="s">
        <v>2751</v>
      </c>
      <c r="D850" s="40" t="s">
        <v>2750</v>
      </c>
      <c r="E850" s="68">
        <v>33301</v>
      </c>
      <c r="F850" s="2" t="s">
        <v>312</v>
      </c>
      <c r="G850" s="40">
        <v>2302000</v>
      </c>
      <c r="H850" s="2" t="str">
        <f t="shared" si="53"/>
        <v>333012302000</v>
      </c>
      <c r="I850" s="2" t="str">
        <f t="shared" si="54"/>
        <v>2</v>
      </c>
      <c r="J850" s="2" t="s">
        <v>578</v>
      </c>
      <c r="K850" s="21">
        <v>50</v>
      </c>
      <c r="L850" t="e">
        <f>INDEX('A I D FUTURES'!$B:$B,MATCH(H850,'A I D FUTURES'!$A:$A,0))</f>
        <v>#N/A</v>
      </c>
    </row>
    <row r="851" spans="1:13" x14ac:dyDescent="0.25">
      <c r="A851" s="42" t="s">
        <v>122</v>
      </c>
      <c r="B851" s="40" t="s">
        <v>122</v>
      </c>
      <c r="C851" s="40" t="s">
        <v>2751</v>
      </c>
      <c r="D851" s="40" t="s">
        <v>2750</v>
      </c>
      <c r="E851" s="68">
        <v>33301</v>
      </c>
      <c r="F851" s="2" t="s">
        <v>312</v>
      </c>
      <c r="G851" s="40">
        <v>2312000</v>
      </c>
      <c r="H851" s="2" t="str">
        <f t="shared" si="53"/>
        <v>333012312000</v>
      </c>
      <c r="I851" s="2" t="str">
        <f t="shared" si="54"/>
        <v>2</v>
      </c>
      <c r="J851" s="2" t="s">
        <v>580</v>
      </c>
      <c r="K851" s="21">
        <v>50</v>
      </c>
      <c r="L851" t="e">
        <f>INDEX('A I D FUTURES'!$B:$B,MATCH(H851,'A I D FUTURES'!$A:$A,0))</f>
        <v>#N/A</v>
      </c>
    </row>
    <row r="852" spans="1:13" x14ac:dyDescent="0.25">
      <c r="A852" s="55" t="s">
        <v>78</v>
      </c>
      <c r="B852" s="40" t="s">
        <v>78</v>
      </c>
      <c r="C852" s="40">
        <v>10</v>
      </c>
      <c r="D852" s="40" t="s">
        <v>2756</v>
      </c>
      <c r="E852" s="68">
        <v>33301</v>
      </c>
      <c r="F852" s="2" t="s">
        <v>312</v>
      </c>
      <c r="G852" s="40">
        <v>6320036</v>
      </c>
      <c r="H852" s="2" t="str">
        <f t="shared" si="53"/>
        <v>333016320036</v>
      </c>
      <c r="I852" s="2" t="str">
        <f t="shared" si="54"/>
        <v>6</v>
      </c>
      <c r="J852" s="2" t="s">
        <v>724</v>
      </c>
      <c r="K852" s="21">
        <v>75000</v>
      </c>
      <c r="L852" t="e">
        <f>INDEX('A I D FUTURES'!$B:$B,MATCH(H852,'A I D FUTURES'!$A:$A,0))</f>
        <v>#N/A</v>
      </c>
      <c r="M852" s="56" t="e">
        <f t="shared" ref="M852:M853" si="56">+K852-L852</f>
        <v>#N/A</v>
      </c>
    </row>
    <row r="853" spans="1:13" x14ac:dyDescent="0.25">
      <c r="A853" s="62" t="s">
        <v>284</v>
      </c>
      <c r="B853" s="108" t="s">
        <v>284</v>
      </c>
      <c r="C853" s="40" t="s">
        <v>2751</v>
      </c>
      <c r="D853" s="40" t="s">
        <v>2750</v>
      </c>
      <c r="E853" s="65">
        <v>33302</v>
      </c>
      <c r="F853" s="64" t="s">
        <v>313</v>
      </c>
      <c r="G853" s="87">
        <v>1300001</v>
      </c>
      <c r="H853" s="64" t="str">
        <f t="shared" si="53"/>
        <v>333021300001</v>
      </c>
      <c r="I853" s="64" t="str">
        <f t="shared" si="54"/>
        <v>1</v>
      </c>
      <c r="J853" s="64" t="s">
        <v>299</v>
      </c>
      <c r="K853" s="21">
        <v>50886.78</v>
      </c>
      <c r="L853" t="e">
        <f>INDEX('A I D FUTURES'!$B:$B,MATCH(H853,'A I D FUTURES'!$A:$A,0))</f>
        <v>#N/A</v>
      </c>
      <c r="M853" s="56" t="e">
        <f t="shared" si="56"/>
        <v>#N/A</v>
      </c>
    </row>
    <row r="854" spans="1:13" x14ac:dyDescent="0.25">
      <c r="A854" s="62" t="s">
        <v>284</v>
      </c>
      <c r="B854" s="108" t="s">
        <v>284</v>
      </c>
      <c r="C854" s="40" t="s">
        <v>2751</v>
      </c>
      <c r="D854" s="40" t="s">
        <v>2750</v>
      </c>
      <c r="E854" s="65">
        <v>33302</v>
      </c>
      <c r="F854" s="64" t="s">
        <v>313</v>
      </c>
      <c r="G854" s="87">
        <v>1300002</v>
      </c>
      <c r="H854" s="64" t="str">
        <f t="shared" si="53"/>
        <v>333021300002</v>
      </c>
      <c r="I854" s="64" t="str">
        <f t="shared" si="54"/>
        <v>1</v>
      </c>
      <c r="J854" s="64" t="s">
        <v>324</v>
      </c>
      <c r="K854" s="21">
        <v>18283.5</v>
      </c>
      <c r="L854" t="e">
        <f>INDEX('A I D FUTURES'!$B:$B,MATCH(H854,'A I D FUTURES'!$A:$A,0))</f>
        <v>#N/A</v>
      </c>
    </row>
    <row r="855" spans="1:13" x14ac:dyDescent="0.25">
      <c r="A855" s="62" t="s">
        <v>284</v>
      </c>
      <c r="B855" s="108" t="s">
        <v>284</v>
      </c>
      <c r="C855" s="40" t="s">
        <v>2751</v>
      </c>
      <c r="D855" s="40" t="s">
        <v>2750</v>
      </c>
      <c r="E855" s="65">
        <v>33302</v>
      </c>
      <c r="F855" s="64" t="s">
        <v>313</v>
      </c>
      <c r="G855" s="87">
        <v>1300201</v>
      </c>
      <c r="H855" s="64" t="str">
        <f t="shared" si="53"/>
        <v>333021300201</v>
      </c>
      <c r="I855" s="64" t="str">
        <f t="shared" si="54"/>
        <v>1</v>
      </c>
      <c r="J855" s="64" t="s">
        <v>327</v>
      </c>
      <c r="K855" s="21">
        <v>25936.54</v>
      </c>
      <c r="L855" t="e">
        <f>INDEX('A I D FUTURES'!$B:$B,MATCH(H855,'A I D FUTURES'!$A:$A,0))</f>
        <v>#N/A</v>
      </c>
    </row>
    <row r="856" spans="1:13" x14ac:dyDescent="0.25">
      <c r="A856" s="62" t="s">
        <v>284</v>
      </c>
      <c r="B856" s="108" t="s">
        <v>284</v>
      </c>
      <c r="C856" s="40" t="s">
        <v>2751</v>
      </c>
      <c r="D856" s="40" t="s">
        <v>2750</v>
      </c>
      <c r="E856" s="65">
        <v>33302</v>
      </c>
      <c r="F856" s="64" t="s">
        <v>313</v>
      </c>
      <c r="G856" s="87">
        <v>1300202</v>
      </c>
      <c r="H856" s="64" t="str">
        <f t="shared" si="53"/>
        <v>333021300202</v>
      </c>
      <c r="I856" s="64" t="str">
        <f t="shared" si="54"/>
        <v>1</v>
      </c>
      <c r="J856" s="64" t="s">
        <v>328</v>
      </c>
      <c r="K856" s="21">
        <v>20173.439999999999</v>
      </c>
      <c r="L856" t="e">
        <f>INDEX('A I D FUTURES'!$B:$B,MATCH(H856,'A I D FUTURES'!$A:$A,0))</f>
        <v>#N/A</v>
      </c>
    </row>
    <row r="857" spans="1:13" x14ac:dyDescent="0.25">
      <c r="A857" s="62" t="s">
        <v>284</v>
      </c>
      <c r="B857" s="108" t="s">
        <v>284</v>
      </c>
      <c r="C857" s="40" t="s">
        <v>2751</v>
      </c>
      <c r="D857" s="40" t="s">
        <v>2750</v>
      </c>
      <c r="E857" s="65">
        <v>33302</v>
      </c>
      <c r="F857" s="64" t="s">
        <v>313</v>
      </c>
      <c r="G857" s="87">
        <v>1310001</v>
      </c>
      <c r="H857" s="64" t="str">
        <f t="shared" si="53"/>
        <v>333021310001</v>
      </c>
      <c r="I857" s="64" t="str">
        <f t="shared" si="54"/>
        <v>1</v>
      </c>
      <c r="J857" s="64" t="s">
        <v>329</v>
      </c>
      <c r="K857" s="21">
        <v>11422.79</v>
      </c>
      <c r="L857" t="e">
        <f>INDEX('A I D FUTURES'!$B:$B,MATCH(H857,'A I D FUTURES'!$A:$A,0))</f>
        <v>#N/A</v>
      </c>
    </row>
    <row r="858" spans="1:13" x14ac:dyDescent="0.25">
      <c r="A858" s="62" t="s">
        <v>284</v>
      </c>
      <c r="B858" s="108" t="s">
        <v>284</v>
      </c>
      <c r="C858" s="40" t="s">
        <v>2751</v>
      </c>
      <c r="D858" s="40" t="s">
        <v>2750</v>
      </c>
      <c r="E858" s="65">
        <v>33302</v>
      </c>
      <c r="F858" s="64" t="s">
        <v>313</v>
      </c>
      <c r="G858" s="87">
        <v>1310003</v>
      </c>
      <c r="H858" s="64" t="str">
        <f t="shared" si="53"/>
        <v>333021310003</v>
      </c>
      <c r="I858" s="64" t="str">
        <f t="shared" si="54"/>
        <v>1</v>
      </c>
      <c r="J858" s="64" t="s">
        <v>341</v>
      </c>
      <c r="K858" s="21">
        <v>6389.6</v>
      </c>
      <c r="L858" t="e">
        <f>INDEX('A I D FUTURES'!$B:$B,MATCH(H858,'A I D FUTURES'!$A:$A,0))</f>
        <v>#N/A</v>
      </c>
      <c r="M858" s="56" t="e">
        <f>+K858-L858</f>
        <v>#N/A</v>
      </c>
    </row>
    <row r="859" spans="1:13" x14ac:dyDescent="0.25">
      <c r="A859" s="62" t="s">
        <v>284</v>
      </c>
      <c r="B859" s="108" t="s">
        <v>284</v>
      </c>
      <c r="C859" s="40" t="s">
        <v>2751</v>
      </c>
      <c r="D859" s="40" t="s">
        <v>2750</v>
      </c>
      <c r="E859" s="65">
        <v>33302</v>
      </c>
      <c r="F859" s="64" t="s">
        <v>313</v>
      </c>
      <c r="G859" s="87">
        <v>1310004</v>
      </c>
      <c r="H859" s="64" t="str">
        <f t="shared" si="53"/>
        <v>333021310004</v>
      </c>
      <c r="I859" s="64" t="str">
        <f t="shared" si="54"/>
        <v>1</v>
      </c>
      <c r="J859" s="64" t="s">
        <v>342</v>
      </c>
      <c r="K859" s="21">
        <v>5924.1</v>
      </c>
      <c r="L859" t="e">
        <f>INDEX('A I D FUTURES'!$B:$B,MATCH(H859,'A I D FUTURES'!$A:$A,0))</f>
        <v>#N/A</v>
      </c>
    </row>
    <row r="860" spans="1:13" x14ac:dyDescent="0.25">
      <c r="A860" s="62" t="s">
        <v>284</v>
      </c>
      <c r="B860" s="108" t="s">
        <v>284</v>
      </c>
      <c r="C860" s="40" t="s">
        <v>2751</v>
      </c>
      <c r="D860" s="40" t="s">
        <v>2750</v>
      </c>
      <c r="E860" s="65">
        <v>33302</v>
      </c>
      <c r="F860" s="64" t="s">
        <v>313</v>
      </c>
      <c r="G860" s="87">
        <v>1600001</v>
      </c>
      <c r="H860" s="64" t="str">
        <f t="shared" si="53"/>
        <v>333021600001</v>
      </c>
      <c r="I860" s="64" t="str">
        <f t="shared" si="54"/>
        <v>1</v>
      </c>
      <c r="J860" s="64" t="s">
        <v>349</v>
      </c>
      <c r="K860" s="21">
        <v>43817.760000000002</v>
      </c>
      <c r="L860" t="e">
        <f>INDEX('A I D FUTURES'!$B:$B,MATCH(H860,'A I D FUTURES'!$A:$A,0))</f>
        <v>#N/A</v>
      </c>
    </row>
    <row r="861" spans="1:13" x14ac:dyDescent="0.25">
      <c r="A861" s="42" t="s">
        <v>278</v>
      </c>
      <c r="B861" s="40" t="s">
        <v>278</v>
      </c>
      <c r="C861" s="40" t="s">
        <v>2751</v>
      </c>
      <c r="D861" s="40" t="s">
        <v>2750</v>
      </c>
      <c r="E861" s="68">
        <v>33302</v>
      </c>
      <c r="F861" s="2" t="s">
        <v>313</v>
      </c>
      <c r="G861" s="40">
        <v>2060001</v>
      </c>
      <c r="H861" s="2" t="str">
        <f t="shared" si="53"/>
        <v>333022060001</v>
      </c>
      <c r="I861" s="2" t="str">
        <f t="shared" si="54"/>
        <v>2</v>
      </c>
      <c r="J861" s="2" t="s">
        <v>279</v>
      </c>
      <c r="K861" s="21">
        <v>290.39999999999998</v>
      </c>
      <c r="L861">
        <f>INDEX('A I D FUTURES'!$B:$B,MATCH(H861,'A I D FUTURES'!$A:$A,0))</f>
        <v>290.39999999999998</v>
      </c>
    </row>
    <row r="862" spans="1:13" x14ac:dyDescent="0.25">
      <c r="A862" s="42" t="s">
        <v>150</v>
      </c>
      <c r="B862" s="40" t="s">
        <v>150</v>
      </c>
      <c r="C862" s="40" t="s">
        <v>2755</v>
      </c>
      <c r="D862" s="40" t="s">
        <v>2754</v>
      </c>
      <c r="E862" s="68">
        <v>33302</v>
      </c>
      <c r="F862" s="2" t="s">
        <v>313</v>
      </c>
      <c r="G862" s="40">
        <v>2120000</v>
      </c>
      <c r="H862" s="2" t="str">
        <f t="shared" si="53"/>
        <v>333022120000</v>
      </c>
      <c r="I862" s="2" t="str">
        <f t="shared" si="54"/>
        <v>2</v>
      </c>
      <c r="J862" s="2" t="s">
        <v>368</v>
      </c>
      <c r="K862" s="21">
        <v>2500</v>
      </c>
      <c r="L862" t="e">
        <f>INDEX('A I D FUTURES'!$B:$B,MATCH(H862,'A I D FUTURES'!$A:$A,0))</f>
        <v>#N/A</v>
      </c>
      <c r="M862" s="56" t="e">
        <f>+K862-L862</f>
        <v>#N/A</v>
      </c>
    </row>
    <row r="863" spans="1:13" x14ac:dyDescent="0.25">
      <c r="A863" s="42" t="s">
        <v>144</v>
      </c>
      <c r="B863" s="40" t="s">
        <v>144</v>
      </c>
      <c r="C863" s="40" t="s">
        <v>2751</v>
      </c>
      <c r="D863" s="40" t="s">
        <v>2750</v>
      </c>
      <c r="E863" s="68">
        <v>33302</v>
      </c>
      <c r="F863" s="2" t="s">
        <v>313</v>
      </c>
      <c r="G863" s="40">
        <v>2130001</v>
      </c>
      <c r="H863" s="2" t="str">
        <f t="shared" si="53"/>
        <v>333022130001</v>
      </c>
      <c r="I863" s="2" t="str">
        <f t="shared" si="54"/>
        <v>2</v>
      </c>
      <c r="J863" s="2" t="s">
        <v>378</v>
      </c>
      <c r="K863" s="21">
        <v>3750</v>
      </c>
      <c r="L863" t="e">
        <f>INDEX('A I D FUTURES'!$B:$B,MATCH(H863,'A I D FUTURES'!$A:$A,0))</f>
        <v>#N/A</v>
      </c>
    </row>
    <row r="864" spans="1:13" x14ac:dyDescent="0.25">
      <c r="A864" s="42" t="s">
        <v>144</v>
      </c>
      <c r="B864" s="40" t="s">
        <v>144</v>
      </c>
      <c r="C864" s="40" t="s">
        <v>2751</v>
      </c>
      <c r="D864" s="40" t="s">
        <v>2750</v>
      </c>
      <c r="E864" s="68">
        <v>33302</v>
      </c>
      <c r="F864" s="2" t="s">
        <v>313</v>
      </c>
      <c r="G864" s="40">
        <v>2150001</v>
      </c>
      <c r="H864" s="2" t="str">
        <f t="shared" si="53"/>
        <v>333022150001</v>
      </c>
      <c r="I864" s="2" t="str">
        <f t="shared" si="54"/>
        <v>2</v>
      </c>
      <c r="J864" s="2" t="s">
        <v>382</v>
      </c>
      <c r="K864" s="21">
        <v>1500</v>
      </c>
      <c r="L864" t="e">
        <f>INDEX('A I D FUTURES'!$B:$B,MATCH(H864,'A I D FUTURES'!$A:$A,0))</f>
        <v>#N/A</v>
      </c>
    </row>
    <row r="865" spans="1:13" x14ac:dyDescent="0.25">
      <c r="A865" s="42" t="s">
        <v>278</v>
      </c>
      <c r="B865" s="40" t="s">
        <v>278</v>
      </c>
      <c r="C865" s="40" t="s">
        <v>2751</v>
      </c>
      <c r="D865" s="40" t="s">
        <v>2750</v>
      </c>
      <c r="E865" s="68">
        <v>33302</v>
      </c>
      <c r="F865" s="2" t="s">
        <v>313</v>
      </c>
      <c r="G865" s="40">
        <v>2160001</v>
      </c>
      <c r="H865" s="2" t="str">
        <f t="shared" si="53"/>
        <v>333022160001</v>
      </c>
      <c r="I865" s="2" t="str">
        <f t="shared" si="54"/>
        <v>2</v>
      </c>
      <c r="J865" s="2" t="s">
        <v>383</v>
      </c>
      <c r="K865" s="21">
        <v>150</v>
      </c>
      <c r="L865" t="e">
        <f>INDEX('A I D FUTURES'!$B:$B,MATCH(H865,'A I D FUTURES'!$A:$A,0))</f>
        <v>#N/A</v>
      </c>
    </row>
    <row r="866" spans="1:13" x14ac:dyDescent="0.25">
      <c r="A866" s="42" t="s">
        <v>144</v>
      </c>
      <c r="B866" s="40" t="s">
        <v>144</v>
      </c>
      <c r="C866" s="40" t="s">
        <v>2751</v>
      </c>
      <c r="D866" s="40" t="s">
        <v>2750</v>
      </c>
      <c r="E866" s="68">
        <v>33302</v>
      </c>
      <c r="F866" s="27" t="s">
        <v>313</v>
      </c>
      <c r="G866" s="40">
        <v>2160002</v>
      </c>
      <c r="H866" s="2" t="str">
        <f t="shared" si="53"/>
        <v>333022160002</v>
      </c>
      <c r="I866" s="2" t="str">
        <f t="shared" si="54"/>
        <v>2</v>
      </c>
      <c r="J866" s="27" t="s">
        <v>384</v>
      </c>
      <c r="K866" s="21">
        <v>650</v>
      </c>
      <c r="L866" t="e">
        <f>INDEX('A I D FUTURES'!$B:$B,MATCH(H866,'A I D FUTURES'!$A:$A,0))</f>
        <v>#N/A</v>
      </c>
    </row>
    <row r="867" spans="1:13" x14ac:dyDescent="0.25">
      <c r="A867" s="42" t="s">
        <v>144</v>
      </c>
      <c r="B867" s="40" t="s">
        <v>144</v>
      </c>
      <c r="C867" s="40" t="s">
        <v>2751</v>
      </c>
      <c r="D867" s="40" t="s">
        <v>2750</v>
      </c>
      <c r="E867" s="68">
        <v>33302</v>
      </c>
      <c r="F867" s="2" t="s">
        <v>313</v>
      </c>
      <c r="G867" s="40">
        <v>2200001</v>
      </c>
      <c r="H867" s="2" t="str">
        <f t="shared" si="53"/>
        <v>333022200001</v>
      </c>
      <c r="I867" s="2" t="str">
        <f t="shared" si="54"/>
        <v>2</v>
      </c>
      <c r="J867" s="2" t="s">
        <v>388</v>
      </c>
      <c r="K867" s="21">
        <v>1500</v>
      </c>
      <c r="L867">
        <f>INDEX('A I D FUTURES'!$B:$B,MATCH(H867,'A I D FUTURES'!$A:$A,0))</f>
        <v>305.97000000000003</v>
      </c>
    </row>
    <row r="868" spans="1:13" x14ac:dyDescent="0.25">
      <c r="A868" s="42" t="s">
        <v>278</v>
      </c>
      <c r="B868" s="40" t="s">
        <v>278</v>
      </c>
      <c r="C868" s="40" t="s">
        <v>2751</v>
      </c>
      <c r="D868" s="40" t="s">
        <v>2750</v>
      </c>
      <c r="E868" s="68">
        <v>33302</v>
      </c>
      <c r="F868" s="2" t="s">
        <v>313</v>
      </c>
      <c r="G868" s="40">
        <v>2200010</v>
      </c>
      <c r="H868" s="2" t="str">
        <f t="shared" si="53"/>
        <v>333022200010</v>
      </c>
      <c r="I868" s="2" t="str">
        <f t="shared" si="54"/>
        <v>2</v>
      </c>
      <c r="J868" s="2" t="s">
        <v>393</v>
      </c>
      <c r="K868" s="21">
        <v>306.74</v>
      </c>
      <c r="L868">
        <f>INDEX('A I D FUTURES'!$B:$B,MATCH(H868,'A I D FUTURES'!$A:$A,0))</f>
        <v>306.74</v>
      </c>
    </row>
    <row r="869" spans="1:13" x14ac:dyDescent="0.25">
      <c r="A869" s="42" t="s">
        <v>144</v>
      </c>
      <c r="B869" s="40" t="s">
        <v>144</v>
      </c>
      <c r="C869" s="40" t="s">
        <v>2751</v>
      </c>
      <c r="D869" s="40" t="s">
        <v>2750</v>
      </c>
      <c r="E869" s="68">
        <v>33302</v>
      </c>
      <c r="F869" s="2" t="s">
        <v>313</v>
      </c>
      <c r="G869" s="40">
        <v>2200101</v>
      </c>
      <c r="H869" s="2" t="str">
        <f t="shared" si="53"/>
        <v>333022200101</v>
      </c>
      <c r="I869" s="2" t="str">
        <f t="shared" si="54"/>
        <v>2</v>
      </c>
      <c r="J869" s="2" t="s">
        <v>395</v>
      </c>
      <c r="K869" s="21">
        <v>1000</v>
      </c>
      <c r="L869" t="e">
        <f>INDEX('A I D FUTURES'!$B:$B,MATCH(H869,'A I D FUTURES'!$A:$A,0))</f>
        <v>#N/A</v>
      </c>
    </row>
    <row r="870" spans="1:13" x14ac:dyDescent="0.25">
      <c r="A870" s="42" t="s">
        <v>214</v>
      </c>
      <c r="B870" s="40" t="s">
        <v>214</v>
      </c>
      <c r="C870" s="40" t="s">
        <v>2755</v>
      </c>
      <c r="D870" s="40" t="s">
        <v>2754</v>
      </c>
      <c r="E870" s="68">
        <v>33302</v>
      </c>
      <c r="F870" s="2" t="s">
        <v>313</v>
      </c>
      <c r="G870" s="40">
        <v>2210001</v>
      </c>
      <c r="H870" s="2" t="str">
        <f t="shared" si="53"/>
        <v>333022210001</v>
      </c>
      <c r="I870" s="2" t="str">
        <f t="shared" si="54"/>
        <v>2</v>
      </c>
      <c r="J870" s="2" t="s">
        <v>397</v>
      </c>
      <c r="K870" s="21">
        <v>10000</v>
      </c>
      <c r="L870">
        <f>INDEX('A I D FUTURES'!$B:$B,MATCH(H870,'A I D FUTURES'!$A:$A,0))</f>
        <v>6000</v>
      </c>
      <c r="M870" s="56">
        <f t="shared" ref="M870:M871" si="57">+K870-L870</f>
        <v>4000</v>
      </c>
    </row>
    <row r="871" spans="1:13" x14ac:dyDescent="0.25">
      <c r="A871" s="42" t="s">
        <v>214</v>
      </c>
      <c r="B871" s="40" t="s">
        <v>214</v>
      </c>
      <c r="C871" s="40" t="s">
        <v>2755</v>
      </c>
      <c r="D871" s="40" t="s">
        <v>2754</v>
      </c>
      <c r="E871" s="68">
        <v>33302</v>
      </c>
      <c r="F871" s="2" t="s">
        <v>313</v>
      </c>
      <c r="G871" s="40">
        <v>2210101</v>
      </c>
      <c r="H871" s="2" t="str">
        <f t="shared" si="53"/>
        <v>333022210101</v>
      </c>
      <c r="I871" s="2" t="str">
        <f t="shared" si="54"/>
        <v>2</v>
      </c>
      <c r="J871" s="2" t="s">
        <v>403</v>
      </c>
      <c r="K871" s="21">
        <v>200</v>
      </c>
      <c r="L871" t="e">
        <f>INDEX('A I D FUTURES'!$B:$B,MATCH(H871,'A I D FUTURES'!$A:$A,0))</f>
        <v>#N/A</v>
      </c>
      <c r="M871" s="56" t="e">
        <f t="shared" si="57"/>
        <v>#N/A</v>
      </c>
    </row>
    <row r="872" spans="1:13" x14ac:dyDescent="0.25">
      <c r="A872" s="42" t="s">
        <v>214</v>
      </c>
      <c r="B872" s="40" t="s">
        <v>214</v>
      </c>
      <c r="C872" s="40" t="s">
        <v>2755</v>
      </c>
      <c r="D872" s="40" t="s">
        <v>2754</v>
      </c>
      <c r="E872" s="68">
        <v>33302</v>
      </c>
      <c r="F872" s="2" t="s">
        <v>313</v>
      </c>
      <c r="G872" s="40">
        <v>2210201</v>
      </c>
      <c r="H872" s="2" t="str">
        <f t="shared" si="53"/>
        <v>333022210201</v>
      </c>
      <c r="I872" s="2" t="str">
        <f t="shared" si="54"/>
        <v>2</v>
      </c>
      <c r="J872" s="2" t="s">
        <v>405</v>
      </c>
      <c r="K872" s="21">
        <v>6500</v>
      </c>
      <c r="L872">
        <f>INDEX('A I D FUTURES'!$B:$B,MATCH(H872,'A I D FUTURES'!$A:$A,0))</f>
        <v>6500</v>
      </c>
    </row>
    <row r="873" spans="1:13" x14ac:dyDescent="0.25">
      <c r="A873" s="42" t="s">
        <v>144</v>
      </c>
      <c r="B873" s="40" t="s">
        <v>144</v>
      </c>
      <c r="C873" s="40" t="s">
        <v>2751</v>
      </c>
      <c r="D873" s="40" t="s">
        <v>2750</v>
      </c>
      <c r="E873" s="68">
        <v>33302</v>
      </c>
      <c r="F873" s="32" t="s">
        <v>313</v>
      </c>
      <c r="G873" s="40">
        <v>2211001</v>
      </c>
      <c r="H873" s="2" t="str">
        <f t="shared" si="53"/>
        <v>333022211001</v>
      </c>
      <c r="I873" s="2" t="str">
        <f t="shared" si="54"/>
        <v>2</v>
      </c>
      <c r="J873" s="5" t="s">
        <v>1673</v>
      </c>
      <c r="K873" s="21">
        <v>100</v>
      </c>
      <c r="L873" t="e">
        <f>INDEX('A I D FUTURES'!$B:$B,MATCH(H873,'A I D FUTURES'!$A:$A,0))</f>
        <v>#N/A</v>
      </c>
    </row>
    <row r="874" spans="1:13" x14ac:dyDescent="0.25">
      <c r="A874" s="42" t="s">
        <v>144</v>
      </c>
      <c r="B874" s="40" t="s">
        <v>144</v>
      </c>
      <c r="C874" s="40" t="s">
        <v>2751</v>
      </c>
      <c r="D874" s="40" t="s">
        <v>2750</v>
      </c>
      <c r="E874" s="68">
        <v>33302</v>
      </c>
      <c r="F874" s="2" t="s">
        <v>313</v>
      </c>
      <c r="G874" s="40">
        <v>2219905</v>
      </c>
      <c r="H874" s="2" t="str">
        <f t="shared" si="53"/>
        <v>333022219905</v>
      </c>
      <c r="I874" s="2" t="str">
        <f t="shared" si="54"/>
        <v>2</v>
      </c>
      <c r="J874" s="2" t="s">
        <v>420</v>
      </c>
      <c r="K874" s="21">
        <v>50</v>
      </c>
      <c r="L874" t="e">
        <f>INDEX('A I D FUTURES'!$B:$B,MATCH(H874,'A I D FUTURES'!$A:$A,0))</f>
        <v>#N/A</v>
      </c>
    </row>
    <row r="875" spans="1:13" x14ac:dyDescent="0.25">
      <c r="A875" s="42" t="s">
        <v>278</v>
      </c>
      <c r="B875" s="40" t="s">
        <v>278</v>
      </c>
      <c r="C875" s="40" t="s">
        <v>2751</v>
      </c>
      <c r="D875" s="40" t="s">
        <v>2750</v>
      </c>
      <c r="E875" s="68">
        <v>33302</v>
      </c>
      <c r="F875" s="2" t="s">
        <v>313</v>
      </c>
      <c r="G875" s="40">
        <v>2220001</v>
      </c>
      <c r="H875" s="2" t="str">
        <f t="shared" si="53"/>
        <v>333022220001</v>
      </c>
      <c r="I875" s="2" t="str">
        <f t="shared" si="54"/>
        <v>2</v>
      </c>
      <c r="J875" s="2" t="s">
        <v>421</v>
      </c>
      <c r="K875" s="21">
        <v>900</v>
      </c>
      <c r="L875">
        <f>INDEX('A I D FUTURES'!$B:$B,MATCH(H875,'A I D FUTURES'!$A:$A,0))</f>
        <v>900</v>
      </c>
    </row>
    <row r="876" spans="1:13" x14ac:dyDescent="0.25">
      <c r="A876" s="42" t="s">
        <v>144</v>
      </c>
      <c r="B876" s="40" t="s">
        <v>144</v>
      </c>
      <c r="C876" s="40" t="s">
        <v>2751</v>
      </c>
      <c r="D876" s="40" t="s">
        <v>2750</v>
      </c>
      <c r="E876" s="68">
        <v>33302</v>
      </c>
      <c r="F876" s="2" t="s">
        <v>313</v>
      </c>
      <c r="G876" s="40">
        <v>2220101</v>
      </c>
      <c r="H876" s="2" t="str">
        <f t="shared" si="53"/>
        <v>333022220101</v>
      </c>
      <c r="I876" s="2" t="str">
        <f t="shared" si="54"/>
        <v>2</v>
      </c>
      <c r="J876" s="2" t="s">
        <v>422</v>
      </c>
      <c r="K876" s="21">
        <v>800</v>
      </c>
      <c r="L876">
        <f>INDEX('A I D FUTURES'!$B:$B,MATCH(H876,'A I D FUTURES'!$A:$A,0))</f>
        <v>800</v>
      </c>
    </row>
    <row r="877" spans="1:13" x14ac:dyDescent="0.25">
      <c r="A877" s="42" t="s">
        <v>144</v>
      </c>
      <c r="B877" s="40" t="s">
        <v>144</v>
      </c>
      <c r="C877" s="40" t="s">
        <v>2751</v>
      </c>
      <c r="D877" s="40" t="s">
        <v>2750</v>
      </c>
      <c r="E877" s="68">
        <v>33302</v>
      </c>
      <c r="F877" s="2" t="s">
        <v>313</v>
      </c>
      <c r="G877" s="40">
        <v>2220301</v>
      </c>
      <c r="H877" s="2" t="str">
        <f t="shared" si="53"/>
        <v>333022220301</v>
      </c>
      <c r="I877" s="2" t="str">
        <f t="shared" si="54"/>
        <v>2</v>
      </c>
      <c r="J877" s="2" t="s">
        <v>423</v>
      </c>
      <c r="K877" s="21">
        <v>2000</v>
      </c>
      <c r="L877" t="e">
        <f>INDEX('A I D FUTURES'!$B:$B,MATCH(H877,'A I D FUTURES'!$A:$A,0))</f>
        <v>#N/A</v>
      </c>
    </row>
    <row r="878" spans="1:13" x14ac:dyDescent="0.25">
      <c r="A878" s="42" t="s">
        <v>144</v>
      </c>
      <c r="B878" s="40" t="s">
        <v>144</v>
      </c>
      <c r="C878" s="40" t="s">
        <v>2751</v>
      </c>
      <c r="D878" s="40" t="s">
        <v>2750</v>
      </c>
      <c r="E878" s="68">
        <v>33302</v>
      </c>
      <c r="F878" s="2" t="s">
        <v>313</v>
      </c>
      <c r="G878" s="40">
        <v>2230001</v>
      </c>
      <c r="H878" s="2" t="str">
        <f t="shared" si="53"/>
        <v>333022230001</v>
      </c>
      <c r="I878" s="2" t="str">
        <f t="shared" si="54"/>
        <v>2</v>
      </c>
      <c r="J878" s="2" t="s">
        <v>427</v>
      </c>
      <c r="K878" s="21">
        <v>300</v>
      </c>
      <c r="L878" t="e">
        <f>INDEX('A I D FUTURES'!$B:$B,MATCH(H878,'A I D FUTURES'!$A:$A,0))</f>
        <v>#N/A</v>
      </c>
    </row>
    <row r="879" spans="1:13" x14ac:dyDescent="0.25">
      <c r="A879" s="42" t="s">
        <v>144</v>
      </c>
      <c r="B879" s="40" t="s">
        <v>144</v>
      </c>
      <c r="C879" s="40" t="s">
        <v>2751</v>
      </c>
      <c r="D879" s="40" t="s">
        <v>2750</v>
      </c>
      <c r="E879" s="68">
        <v>33302</v>
      </c>
      <c r="F879" s="2" t="s">
        <v>313</v>
      </c>
      <c r="G879" s="40">
        <v>2250100</v>
      </c>
      <c r="H879" s="2" t="str">
        <f t="shared" si="53"/>
        <v>333022250100</v>
      </c>
      <c r="I879" s="2" t="str">
        <f t="shared" si="54"/>
        <v>2</v>
      </c>
      <c r="J879" s="2" t="s">
        <v>436</v>
      </c>
      <c r="K879" s="21">
        <v>150</v>
      </c>
      <c r="L879" t="e">
        <f>INDEX('A I D FUTURES'!$B:$B,MATCH(H879,'A I D FUTURES'!$A:$A,0))</f>
        <v>#N/A</v>
      </c>
      <c r="M879" s="56" t="e">
        <f>+K879-L879</f>
        <v>#N/A</v>
      </c>
    </row>
    <row r="880" spans="1:13" x14ac:dyDescent="0.25">
      <c r="A880" s="42" t="s">
        <v>144</v>
      </c>
      <c r="B880" s="40" t="s">
        <v>144</v>
      </c>
      <c r="C880" s="40" t="s">
        <v>2751</v>
      </c>
      <c r="D880" s="40" t="s">
        <v>2750</v>
      </c>
      <c r="E880" s="68">
        <v>33302</v>
      </c>
      <c r="F880" s="2" t="s">
        <v>313</v>
      </c>
      <c r="G880" s="40">
        <v>2260101</v>
      </c>
      <c r="H880" s="2" t="str">
        <f t="shared" si="53"/>
        <v>333022260101</v>
      </c>
      <c r="I880" s="2" t="str">
        <f t="shared" si="54"/>
        <v>2</v>
      </c>
      <c r="J880" s="34" t="s">
        <v>2307</v>
      </c>
      <c r="K880" s="21">
        <v>800</v>
      </c>
      <c r="L880" t="e">
        <f>INDEX('A I D FUTURES'!$B:$B,MATCH(H880,'A I D FUTURES'!$A:$A,0))</f>
        <v>#N/A</v>
      </c>
    </row>
    <row r="881" spans="1:12" x14ac:dyDescent="0.25">
      <c r="A881" s="42" t="s">
        <v>144</v>
      </c>
      <c r="B881" s="40" t="s">
        <v>144</v>
      </c>
      <c r="C881" s="40" t="s">
        <v>2751</v>
      </c>
      <c r="D881" s="40" t="s">
        <v>2750</v>
      </c>
      <c r="E881" s="68">
        <v>33302</v>
      </c>
      <c r="F881" s="2" t="s">
        <v>313</v>
      </c>
      <c r="G881" s="40">
        <v>2260201</v>
      </c>
      <c r="H881" s="2" t="str">
        <f t="shared" ref="H881:H944" si="58">_xlfn.CONCAT(E881,G881)</f>
        <v>333022260201</v>
      </c>
      <c r="I881" s="2" t="str">
        <f t="shared" ref="I881:I944" si="59">MID(G881,1,1)</f>
        <v>2</v>
      </c>
      <c r="J881" s="2" t="s">
        <v>440</v>
      </c>
      <c r="K881" s="21">
        <v>2100</v>
      </c>
      <c r="L881">
        <f>INDEX('A I D FUTURES'!$B:$B,MATCH(H881,'A I D FUTURES'!$A:$A,0))</f>
        <v>1769.63</v>
      </c>
    </row>
    <row r="882" spans="1:12" x14ac:dyDescent="0.25">
      <c r="A882" s="42" t="s">
        <v>144</v>
      </c>
      <c r="B882" s="40" t="s">
        <v>144</v>
      </c>
      <c r="C882" s="40" t="s">
        <v>2751</v>
      </c>
      <c r="D882" s="40" t="s">
        <v>2750</v>
      </c>
      <c r="E882" s="68">
        <v>33302</v>
      </c>
      <c r="F882" s="2" t="s">
        <v>313</v>
      </c>
      <c r="G882" s="40">
        <v>2260601</v>
      </c>
      <c r="H882" s="2" t="str">
        <f t="shared" si="58"/>
        <v>333022260601</v>
      </c>
      <c r="I882" s="2" t="str">
        <f t="shared" si="59"/>
        <v>2</v>
      </c>
      <c r="J882" s="2" t="s">
        <v>446</v>
      </c>
      <c r="K882" s="21">
        <v>3000</v>
      </c>
      <c r="L882" t="e">
        <f>INDEX('A I D FUTURES'!$B:$B,MATCH(H882,'A I D FUTURES'!$A:$A,0))</f>
        <v>#N/A</v>
      </c>
    </row>
    <row r="883" spans="1:12" x14ac:dyDescent="0.25">
      <c r="A883" s="42" t="s">
        <v>144</v>
      </c>
      <c r="B883" s="40" t="s">
        <v>144</v>
      </c>
      <c r="C883" s="40" t="s">
        <v>2751</v>
      </c>
      <c r="D883" s="40" t="s">
        <v>2750</v>
      </c>
      <c r="E883" s="68">
        <v>33302</v>
      </c>
      <c r="F883" s="2" t="s">
        <v>313</v>
      </c>
      <c r="G883" s="40">
        <v>2260603</v>
      </c>
      <c r="H883" s="2" t="str">
        <f t="shared" si="58"/>
        <v>333022260603</v>
      </c>
      <c r="I883" s="2" t="str">
        <f t="shared" si="59"/>
        <v>2</v>
      </c>
      <c r="J883" s="2" t="s">
        <v>447</v>
      </c>
      <c r="K883" s="21">
        <v>7000</v>
      </c>
      <c r="L883" t="e">
        <f>INDEX('A I D FUTURES'!$B:$B,MATCH(H883,'A I D FUTURES'!$A:$A,0))</f>
        <v>#N/A</v>
      </c>
    </row>
    <row r="884" spans="1:12" x14ac:dyDescent="0.25">
      <c r="A884" s="42" t="s">
        <v>144</v>
      </c>
      <c r="B884" s="40" t="s">
        <v>144</v>
      </c>
      <c r="C884" s="40" t="s">
        <v>2751</v>
      </c>
      <c r="D884" s="40" t="s">
        <v>2750</v>
      </c>
      <c r="E884" s="68">
        <v>33302</v>
      </c>
      <c r="F884" s="2" t="s">
        <v>313</v>
      </c>
      <c r="G884" s="40">
        <v>2260604</v>
      </c>
      <c r="H884" s="2" t="str">
        <f t="shared" si="58"/>
        <v>333022260604</v>
      </c>
      <c r="I884" s="2" t="str">
        <f t="shared" si="59"/>
        <v>2</v>
      </c>
      <c r="J884" s="2" t="s">
        <v>448</v>
      </c>
      <c r="K884" s="21">
        <v>1000</v>
      </c>
      <c r="L884" t="e">
        <f>INDEX('A I D FUTURES'!$B:$B,MATCH(H884,'A I D FUTURES'!$A:$A,0))</f>
        <v>#N/A</v>
      </c>
    </row>
    <row r="885" spans="1:12" x14ac:dyDescent="0.25">
      <c r="A885" s="42" t="s">
        <v>144</v>
      </c>
      <c r="B885" s="40" t="s">
        <v>144</v>
      </c>
      <c r="C885" s="40" t="s">
        <v>2751</v>
      </c>
      <c r="D885" s="40" t="s">
        <v>2750</v>
      </c>
      <c r="E885" s="68">
        <v>33302</v>
      </c>
      <c r="F885" s="2" t="s">
        <v>313</v>
      </c>
      <c r="G885" s="40">
        <v>2270101</v>
      </c>
      <c r="H885" s="2" t="str">
        <f t="shared" si="58"/>
        <v>333022270101</v>
      </c>
      <c r="I885" s="2" t="str">
        <f t="shared" si="59"/>
        <v>2</v>
      </c>
      <c r="J885" s="2" t="s">
        <v>514</v>
      </c>
      <c r="K885" s="21">
        <v>19212.89</v>
      </c>
      <c r="L885">
        <f>INDEX('A I D FUTURES'!$B:$B,MATCH(H885,'A I D FUTURES'!$A:$A,0))</f>
        <v>17612.400000000001</v>
      </c>
    </row>
    <row r="886" spans="1:12" x14ac:dyDescent="0.25">
      <c r="A886" s="42" t="s">
        <v>144</v>
      </c>
      <c r="B886" s="40" t="s">
        <v>144</v>
      </c>
      <c r="C886" s="40" t="s">
        <v>2751</v>
      </c>
      <c r="D886" s="40" t="s">
        <v>2750</v>
      </c>
      <c r="E886" s="68">
        <v>33302</v>
      </c>
      <c r="F886" s="2" t="s">
        <v>313</v>
      </c>
      <c r="G886" s="40">
        <v>2270600</v>
      </c>
      <c r="H886" s="2" t="str">
        <f t="shared" si="58"/>
        <v>333022270600</v>
      </c>
      <c r="I886" s="2" t="str">
        <f t="shared" si="59"/>
        <v>2</v>
      </c>
      <c r="J886" s="2" t="s">
        <v>522</v>
      </c>
      <c r="K886" s="21">
        <v>7000</v>
      </c>
      <c r="L886" t="e">
        <f>INDEX('A I D FUTURES'!$B:$B,MATCH(H886,'A I D FUTURES'!$A:$A,0))</f>
        <v>#N/A</v>
      </c>
    </row>
    <row r="887" spans="1:12" x14ac:dyDescent="0.25">
      <c r="A887" s="42" t="s">
        <v>144</v>
      </c>
      <c r="B887" s="40" t="s">
        <v>144</v>
      </c>
      <c r="C887" s="40" t="s">
        <v>2751</v>
      </c>
      <c r="D887" s="40" t="s">
        <v>2750</v>
      </c>
      <c r="E887" s="68">
        <v>33302</v>
      </c>
      <c r="F887" s="2" t="s">
        <v>313</v>
      </c>
      <c r="G887" s="40">
        <v>2270602</v>
      </c>
      <c r="H887" s="2" t="str">
        <f t="shared" si="58"/>
        <v>333022270602</v>
      </c>
      <c r="I887" s="2" t="str">
        <f t="shared" si="59"/>
        <v>2</v>
      </c>
      <c r="J887" s="2" t="s">
        <v>523</v>
      </c>
      <c r="K887" s="21">
        <v>15000</v>
      </c>
      <c r="L887" t="e">
        <f>INDEX('A I D FUTURES'!$B:$B,MATCH(H887,'A I D FUTURES'!$A:$A,0))</f>
        <v>#N/A</v>
      </c>
    </row>
    <row r="888" spans="1:12" x14ac:dyDescent="0.25">
      <c r="A888" s="42" t="s">
        <v>144</v>
      </c>
      <c r="B888" s="40" t="s">
        <v>144</v>
      </c>
      <c r="C888" s="40" t="s">
        <v>2751</v>
      </c>
      <c r="D888" s="40" t="s">
        <v>2750</v>
      </c>
      <c r="E888" s="68">
        <v>33302</v>
      </c>
      <c r="F888" s="2" t="s">
        <v>313</v>
      </c>
      <c r="G888" s="40">
        <v>2270607</v>
      </c>
      <c r="H888" s="2" t="str">
        <f t="shared" si="58"/>
        <v>333022270607</v>
      </c>
      <c r="I888" s="2" t="str">
        <f t="shared" si="59"/>
        <v>2</v>
      </c>
      <c r="J888" s="2" t="s">
        <v>525</v>
      </c>
      <c r="K888" s="21">
        <v>5000</v>
      </c>
      <c r="L888" t="e">
        <f>INDEX('A I D FUTURES'!$B:$B,MATCH(H888,'A I D FUTURES'!$A:$A,0))</f>
        <v>#N/A</v>
      </c>
    </row>
    <row r="889" spans="1:12" x14ac:dyDescent="0.25">
      <c r="A889" s="42" t="s">
        <v>144</v>
      </c>
      <c r="B889" s="40" t="s">
        <v>144</v>
      </c>
      <c r="C889" s="40" t="s">
        <v>2751</v>
      </c>
      <c r="D889" s="40" t="s">
        <v>2750</v>
      </c>
      <c r="E889" s="68">
        <v>33302</v>
      </c>
      <c r="F889" s="2" t="s">
        <v>313</v>
      </c>
      <c r="G889" s="40">
        <v>2279936</v>
      </c>
      <c r="H889" s="2" t="str">
        <f t="shared" si="58"/>
        <v>333022279936</v>
      </c>
      <c r="I889" s="2" t="str">
        <f t="shared" si="59"/>
        <v>2</v>
      </c>
      <c r="J889" s="2" t="s">
        <v>556</v>
      </c>
      <c r="K889" s="21">
        <v>5000</v>
      </c>
      <c r="L889" t="e">
        <f>INDEX('A I D FUTURES'!$B:$B,MATCH(H889,'A I D FUTURES'!$A:$A,0))</f>
        <v>#N/A</v>
      </c>
    </row>
    <row r="890" spans="1:12" x14ac:dyDescent="0.25">
      <c r="A890" s="42" t="s">
        <v>144</v>
      </c>
      <c r="B890" s="109" t="s">
        <v>92</v>
      </c>
      <c r="C890" s="40" t="s">
        <v>2751</v>
      </c>
      <c r="D890" s="40" t="s">
        <v>2750</v>
      </c>
      <c r="E890" s="68">
        <v>33302</v>
      </c>
      <c r="F890" s="27" t="s">
        <v>313</v>
      </c>
      <c r="G890" s="40">
        <v>2279940</v>
      </c>
      <c r="H890" s="2" t="str">
        <f t="shared" si="58"/>
        <v>333022279940</v>
      </c>
      <c r="I890" s="2" t="str">
        <f t="shared" si="59"/>
        <v>2</v>
      </c>
      <c r="J890" s="27" t="s">
        <v>559</v>
      </c>
      <c r="K890" s="21">
        <v>860</v>
      </c>
      <c r="L890" t="e">
        <f>INDEX('A I D FUTURES'!$B:$B,MATCH(H890,'A I D FUTURES'!$A:$A,0))</f>
        <v>#N/A</v>
      </c>
    </row>
    <row r="891" spans="1:12" x14ac:dyDescent="0.25">
      <c r="A891" s="42" t="s">
        <v>144</v>
      </c>
      <c r="B891" s="40" t="s">
        <v>144</v>
      </c>
      <c r="C891" s="40" t="s">
        <v>2751</v>
      </c>
      <c r="D891" s="40" t="s">
        <v>2750</v>
      </c>
      <c r="E891" s="68">
        <v>33302</v>
      </c>
      <c r="F891" s="2" t="s">
        <v>313</v>
      </c>
      <c r="G891" s="40">
        <v>2302000</v>
      </c>
      <c r="H891" s="2" t="str">
        <f t="shared" si="58"/>
        <v>333022302000</v>
      </c>
      <c r="I891" s="2" t="str">
        <f t="shared" si="59"/>
        <v>2</v>
      </c>
      <c r="J891" s="2" t="s">
        <v>578</v>
      </c>
      <c r="K891" s="21">
        <v>50</v>
      </c>
      <c r="L891" t="e">
        <f>INDEX('A I D FUTURES'!$B:$B,MATCH(H891,'A I D FUTURES'!$A:$A,0))</f>
        <v>#N/A</v>
      </c>
    </row>
    <row r="892" spans="1:12" x14ac:dyDescent="0.25">
      <c r="A892" s="42" t="s">
        <v>144</v>
      </c>
      <c r="B892" s="40" t="s">
        <v>144</v>
      </c>
      <c r="C892" s="40" t="s">
        <v>2751</v>
      </c>
      <c r="D892" s="40" t="s">
        <v>2750</v>
      </c>
      <c r="E892" s="68">
        <v>33302</v>
      </c>
      <c r="F892" s="2" t="s">
        <v>313</v>
      </c>
      <c r="G892" s="40">
        <v>2312000</v>
      </c>
      <c r="H892" s="2" t="str">
        <f t="shared" si="58"/>
        <v>333022312000</v>
      </c>
      <c r="I892" s="2" t="str">
        <f t="shared" si="59"/>
        <v>2</v>
      </c>
      <c r="J892" s="2" t="s">
        <v>580</v>
      </c>
      <c r="K892" s="21">
        <v>300</v>
      </c>
      <c r="L892" t="e">
        <f>INDEX('A I D FUTURES'!$B:$B,MATCH(H892,'A I D FUTURES'!$A:$A,0))</f>
        <v>#N/A</v>
      </c>
    </row>
    <row r="893" spans="1:12" x14ac:dyDescent="0.25">
      <c r="A893" s="42" t="s">
        <v>144</v>
      </c>
      <c r="B893" s="40" t="s">
        <v>144</v>
      </c>
      <c r="C893" s="40" t="s">
        <v>2751</v>
      </c>
      <c r="D893" s="40" t="s">
        <v>2750</v>
      </c>
      <c r="E893" s="68">
        <v>33302</v>
      </c>
      <c r="F893" s="2" t="s">
        <v>313</v>
      </c>
      <c r="G893" s="40">
        <v>2400000</v>
      </c>
      <c r="H893" s="2" t="str">
        <f t="shared" si="58"/>
        <v>333022400000</v>
      </c>
      <c r="I893" s="2" t="str">
        <f t="shared" si="59"/>
        <v>2</v>
      </c>
      <c r="J893" s="2" t="s">
        <v>583</v>
      </c>
      <c r="K893" s="21">
        <v>9000</v>
      </c>
      <c r="L893">
        <f>INDEX('A I D FUTURES'!$B:$B,MATCH(H893,'A I D FUTURES'!$A:$A,0))</f>
        <v>8593.5</v>
      </c>
    </row>
    <row r="894" spans="1:12" x14ac:dyDescent="0.25">
      <c r="A894" s="42" t="s">
        <v>144</v>
      </c>
      <c r="B894" s="40" t="s">
        <v>144</v>
      </c>
      <c r="C894" s="40" t="s">
        <v>2751</v>
      </c>
      <c r="D894" s="40" t="s">
        <v>2750</v>
      </c>
      <c r="E894" s="68">
        <v>33302</v>
      </c>
      <c r="F894" s="2" t="s">
        <v>313</v>
      </c>
      <c r="G894" s="40">
        <v>2400001</v>
      </c>
      <c r="H894" s="2" t="str">
        <f t="shared" si="58"/>
        <v>333022400001</v>
      </c>
      <c r="I894" s="2" t="str">
        <f t="shared" si="59"/>
        <v>2</v>
      </c>
      <c r="J894" s="2" t="s">
        <v>584</v>
      </c>
      <c r="K894" s="21">
        <v>11949.69</v>
      </c>
      <c r="L894">
        <f>INDEX('A I D FUTURES'!$B:$B,MATCH(H894,'A I D FUTURES'!$A:$A,0))</f>
        <v>11949.689999999999</v>
      </c>
    </row>
    <row r="895" spans="1:12" x14ac:dyDescent="0.25">
      <c r="A895" s="42" t="s">
        <v>144</v>
      </c>
      <c r="B895" s="40" t="s">
        <v>144</v>
      </c>
      <c r="C895" s="40" t="s">
        <v>2751</v>
      </c>
      <c r="D895" s="40" t="s">
        <v>2750</v>
      </c>
      <c r="E895" s="68">
        <v>33302</v>
      </c>
      <c r="F895" s="2" t="s">
        <v>313</v>
      </c>
      <c r="G895" s="40">
        <v>6330001</v>
      </c>
      <c r="H895" s="2" t="str">
        <f t="shared" si="58"/>
        <v>333026330001</v>
      </c>
      <c r="I895" s="2" t="str">
        <f t="shared" si="59"/>
        <v>6</v>
      </c>
      <c r="J895" s="2" t="s">
        <v>734</v>
      </c>
      <c r="K895" s="21">
        <v>5000</v>
      </c>
      <c r="L895" t="e">
        <f>INDEX('A I D FUTURES'!$B:$B,MATCH(H895,'A I D FUTURES'!$A:$A,0))</f>
        <v>#N/A</v>
      </c>
    </row>
    <row r="896" spans="1:12" x14ac:dyDescent="0.25">
      <c r="A896" s="42" t="s">
        <v>144</v>
      </c>
      <c r="B896" s="40" t="s">
        <v>144</v>
      </c>
      <c r="C896" s="40" t="s">
        <v>2751</v>
      </c>
      <c r="D896" s="40" t="s">
        <v>2750</v>
      </c>
      <c r="E896" s="68">
        <v>33302</v>
      </c>
      <c r="F896" s="32" t="s">
        <v>313</v>
      </c>
      <c r="G896" s="40">
        <v>6890000</v>
      </c>
      <c r="H896" s="2" t="str">
        <f t="shared" si="58"/>
        <v>333026890000</v>
      </c>
      <c r="I896" s="2" t="str">
        <f t="shared" si="59"/>
        <v>6</v>
      </c>
      <c r="J896" s="32" t="s">
        <v>742</v>
      </c>
      <c r="K896" s="21">
        <v>1500</v>
      </c>
      <c r="L896" t="e">
        <f>INDEX('A I D FUTURES'!$B:$B,MATCH(H896,'A I D FUTURES'!$A:$A,0))</f>
        <v>#N/A</v>
      </c>
    </row>
    <row r="897" spans="1:12" x14ac:dyDescent="0.25">
      <c r="A897" s="42" t="s">
        <v>111</v>
      </c>
      <c r="B897" s="40" t="s">
        <v>111</v>
      </c>
      <c r="C897" s="40" t="s">
        <v>2764</v>
      </c>
      <c r="D897" s="40" t="s">
        <v>2763</v>
      </c>
      <c r="E897" s="68">
        <v>33400</v>
      </c>
      <c r="F897" s="2" t="s">
        <v>452</v>
      </c>
      <c r="G897" s="40">
        <v>2260900</v>
      </c>
      <c r="H897" s="2" t="str">
        <f t="shared" si="58"/>
        <v>334002260900</v>
      </c>
      <c r="I897" s="2" t="str">
        <f t="shared" si="59"/>
        <v>2</v>
      </c>
      <c r="J897" s="2" t="s">
        <v>453</v>
      </c>
      <c r="K897" s="21">
        <v>6000</v>
      </c>
      <c r="L897" t="e">
        <f>INDEX('A I D FUTURES'!$B:$B,MATCH(H897,'A I D FUTURES'!$A:$A,0))</f>
        <v>#N/A</v>
      </c>
    </row>
    <row r="898" spans="1:12" x14ac:dyDescent="0.25">
      <c r="A898" s="42" t="s">
        <v>111</v>
      </c>
      <c r="B898" s="40" t="s">
        <v>111</v>
      </c>
      <c r="C898" s="40" t="s">
        <v>2764</v>
      </c>
      <c r="D898" s="40" t="s">
        <v>2763</v>
      </c>
      <c r="E898" s="68">
        <v>33400</v>
      </c>
      <c r="F898" s="2" t="s">
        <v>452</v>
      </c>
      <c r="G898" s="40">
        <v>2260913</v>
      </c>
      <c r="H898" s="2" t="str">
        <f t="shared" si="58"/>
        <v>334002260913</v>
      </c>
      <c r="I898" s="2" t="str">
        <f t="shared" si="59"/>
        <v>2</v>
      </c>
      <c r="J898" s="2" t="s">
        <v>468</v>
      </c>
      <c r="K898" s="21">
        <v>800</v>
      </c>
      <c r="L898" t="e">
        <f>INDEX('A I D FUTURES'!$B:$B,MATCH(H898,'A I D FUTURES'!$A:$A,0))</f>
        <v>#N/A</v>
      </c>
    </row>
    <row r="899" spans="1:12" x14ac:dyDescent="0.25">
      <c r="A899" s="42" t="s">
        <v>111</v>
      </c>
      <c r="B899" s="40" t="s">
        <v>111</v>
      </c>
      <c r="C899" s="40" t="s">
        <v>2764</v>
      </c>
      <c r="D899" s="40" t="s">
        <v>2763</v>
      </c>
      <c r="E899" s="68">
        <v>33400</v>
      </c>
      <c r="F899" s="27" t="s">
        <v>521</v>
      </c>
      <c r="G899" s="40">
        <v>2270600</v>
      </c>
      <c r="H899" s="2" t="str">
        <f t="shared" si="58"/>
        <v>334002270600</v>
      </c>
      <c r="I899" s="2" t="str">
        <f t="shared" si="59"/>
        <v>2</v>
      </c>
      <c r="J899" s="2" t="s">
        <v>522</v>
      </c>
      <c r="K899" s="21">
        <v>1500</v>
      </c>
      <c r="L899" t="e">
        <f>INDEX('A I D FUTURES'!$B:$B,MATCH(H899,'A I D FUTURES'!$A:$A,0))</f>
        <v>#N/A</v>
      </c>
    </row>
    <row r="900" spans="1:12" x14ac:dyDescent="0.25">
      <c r="A900" s="42" t="s">
        <v>111</v>
      </c>
      <c r="B900" s="40" t="s">
        <v>111</v>
      </c>
      <c r="C900" s="40" t="s">
        <v>2764</v>
      </c>
      <c r="D900" s="40" t="s">
        <v>2763</v>
      </c>
      <c r="E900" s="68">
        <v>33400</v>
      </c>
      <c r="F900" s="2" t="s">
        <v>452</v>
      </c>
      <c r="G900" s="40">
        <v>2279904</v>
      </c>
      <c r="H900" s="2" t="str">
        <f t="shared" si="58"/>
        <v>334002279904</v>
      </c>
      <c r="I900" s="2" t="str">
        <f t="shared" si="59"/>
        <v>2</v>
      </c>
      <c r="J900" s="2" t="s">
        <v>540</v>
      </c>
      <c r="K900" s="21">
        <v>2500</v>
      </c>
      <c r="L900" t="e">
        <f>INDEX('A I D FUTURES'!$B:$B,MATCH(H900,'A I D FUTURES'!$A:$A,0))</f>
        <v>#N/A</v>
      </c>
    </row>
    <row r="901" spans="1:12" x14ac:dyDescent="0.25">
      <c r="A901" s="42" t="s">
        <v>111</v>
      </c>
      <c r="B901" s="40" t="s">
        <v>111</v>
      </c>
      <c r="C901" s="40" t="s">
        <v>2764</v>
      </c>
      <c r="D901" s="40" t="s">
        <v>2763</v>
      </c>
      <c r="E901" s="68">
        <v>33400</v>
      </c>
      <c r="F901" s="2" t="s">
        <v>452</v>
      </c>
      <c r="G901" s="40">
        <v>2279905</v>
      </c>
      <c r="H901" s="2" t="str">
        <f t="shared" si="58"/>
        <v>334002279905</v>
      </c>
      <c r="I901" s="2" t="str">
        <f t="shared" si="59"/>
        <v>2</v>
      </c>
      <c r="J901" s="2" t="s">
        <v>541</v>
      </c>
      <c r="K901" s="21">
        <v>5000</v>
      </c>
      <c r="L901" t="e">
        <f>INDEX('A I D FUTURES'!$B:$B,MATCH(H901,'A I D FUTURES'!$A:$A,0))</f>
        <v>#N/A</v>
      </c>
    </row>
    <row r="902" spans="1:12" x14ac:dyDescent="0.25">
      <c r="A902" s="42" t="s">
        <v>111</v>
      </c>
      <c r="B902" s="40" t="s">
        <v>111</v>
      </c>
      <c r="C902" s="40" t="s">
        <v>2764</v>
      </c>
      <c r="D902" s="40" t="s">
        <v>2763</v>
      </c>
      <c r="E902" s="68">
        <v>33400</v>
      </c>
      <c r="F902" s="2" t="s">
        <v>452</v>
      </c>
      <c r="G902" s="40">
        <v>2279909</v>
      </c>
      <c r="H902" s="2" t="str">
        <f t="shared" si="58"/>
        <v>334002279909</v>
      </c>
      <c r="I902" s="2" t="str">
        <f t="shared" si="59"/>
        <v>2</v>
      </c>
      <c r="J902" s="2" t="s">
        <v>544</v>
      </c>
      <c r="K902" s="21">
        <v>8500</v>
      </c>
      <c r="L902">
        <f>INDEX('A I D FUTURES'!$B:$B,MATCH(H902,'A I D FUTURES'!$A:$A,0))</f>
        <v>8500</v>
      </c>
    </row>
    <row r="903" spans="1:12" x14ac:dyDescent="0.25">
      <c r="A903" s="42" t="s">
        <v>111</v>
      </c>
      <c r="B903" s="40" t="s">
        <v>111</v>
      </c>
      <c r="C903" s="40" t="s">
        <v>2764</v>
      </c>
      <c r="D903" s="40" t="s">
        <v>2763</v>
      </c>
      <c r="E903" s="68">
        <v>33400</v>
      </c>
      <c r="F903" s="2" t="s">
        <v>452</v>
      </c>
      <c r="G903" s="40">
        <v>2279910</v>
      </c>
      <c r="H903" s="2" t="str">
        <f t="shared" si="58"/>
        <v>334002279910</v>
      </c>
      <c r="I903" s="2" t="str">
        <f t="shared" si="59"/>
        <v>2</v>
      </c>
      <c r="J903" s="2" t="s">
        <v>545</v>
      </c>
      <c r="K903" s="21">
        <v>6650</v>
      </c>
      <c r="L903" t="e">
        <f>INDEX('A I D FUTURES'!$B:$B,MATCH(H903,'A I D FUTURES'!$A:$A,0))</f>
        <v>#N/A</v>
      </c>
    </row>
    <row r="904" spans="1:12" x14ac:dyDescent="0.25">
      <c r="A904" s="42" t="s">
        <v>111</v>
      </c>
      <c r="B904" s="40" t="s">
        <v>111</v>
      </c>
      <c r="C904" s="40" t="s">
        <v>2764</v>
      </c>
      <c r="D904" s="40" t="s">
        <v>2763</v>
      </c>
      <c r="E904" s="68">
        <v>33400</v>
      </c>
      <c r="F904" s="2" t="s">
        <v>452</v>
      </c>
      <c r="G904" s="40">
        <v>2279911</v>
      </c>
      <c r="H904" s="2" t="str">
        <f t="shared" si="58"/>
        <v>334002279911</v>
      </c>
      <c r="I904" s="2" t="str">
        <f t="shared" si="59"/>
        <v>2</v>
      </c>
      <c r="J904" s="2" t="s">
        <v>546</v>
      </c>
      <c r="K904" s="21">
        <v>2350</v>
      </c>
      <c r="L904" t="e">
        <f>INDEX('A I D FUTURES'!$B:$B,MATCH(H904,'A I D FUTURES'!$A:$A,0))</f>
        <v>#N/A</v>
      </c>
    </row>
    <row r="905" spans="1:12" x14ac:dyDescent="0.25">
      <c r="A905" s="42" t="s">
        <v>111</v>
      </c>
      <c r="B905" s="40" t="s">
        <v>111</v>
      </c>
      <c r="C905" s="40" t="s">
        <v>2764</v>
      </c>
      <c r="D905" s="40" t="s">
        <v>2763</v>
      </c>
      <c r="E905" s="68">
        <v>33400</v>
      </c>
      <c r="F905" s="2" t="s">
        <v>452</v>
      </c>
      <c r="G905" s="40">
        <v>2279912</v>
      </c>
      <c r="H905" s="2" t="str">
        <f t="shared" si="58"/>
        <v>334002279912</v>
      </c>
      <c r="I905" s="2" t="str">
        <f t="shared" si="59"/>
        <v>2</v>
      </c>
      <c r="J905" s="2" t="s">
        <v>547</v>
      </c>
      <c r="K905" s="21">
        <v>150</v>
      </c>
      <c r="L905" t="e">
        <f>INDEX('A I D FUTURES'!$B:$B,MATCH(H905,'A I D FUTURES'!$A:$A,0))</f>
        <v>#N/A</v>
      </c>
    </row>
    <row r="906" spans="1:12" x14ac:dyDescent="0.25">
      <c r="A906" s="42" t="s">
        <v>111</v>
      </c>
      <c r="B906" s="40" t="s">
        <v>111</v>
      </c>
      <c r="C906" s="40" t="s">
        <v>2764</v>
      </c>
      <c r="D906" s="40" t="s">
        <v>2763</v>
      </c>
      <c r="E906" s="68">
        <v>33400</v>
      </c>
      <c r="F906" s="2" t="s">
        <v>452</v>
      </c>
      <c r="G906" s="40">
        <v>2279917</v>
      </c>
      <c r="H906" s="2" t="str">
        <f t="shared" si="58"/>
        <v>334002279917</v>
      </c>
      <c r="I906" s="2" t="str">
        <f t="shared" si="59"/>
        <v>2</v>
      </c>
      <c r="J906" s="2" t="s">
        <v>548</v>
      </c>
      <c r="K906" s="21">
        <v>3250</v>
      </c>
      <c r="L906" t="e">
        <f>INDEX('A I D FUTURES'!$B:$B,MATCH(H906,'A I D FUTURES'!$A:$A,0))</f>
        <v>#N/A</v>
      </c>
    </row>
    <row r="907" spans="1:12" x14ac:dyDescent="0.25">
      <c r="A907" s="42" t="s">
        <v>111</v>
      </c>
      <c r="B907" s="40" t="s">
        <v>111</v>
      </c>
      <c r="C907" s="40" t="s">
        <v>2764</v>
      </c>
      <c r="D907" s="40" t="s">
        <v>2763</v>
      </c>
      <c r="E907" s="68">
        <v>33400</v>
      </c>
      <c r="F907" s="2" t="s">
        <v>452</v>
      </c>
      <c r="G907" s="40">
        <v>2279937</v>
      </c>
      <c r="H907" s="2" t="str">
        <f t="shared" si="58"/>
        <v>334002279937</v>
      </c>
      <c r="I907" s="2" t="str">
        <f t="shared" si="59"/>
        <v>2</v>
      </c>
      <c r="J907" s="2" t="s">
        <v>557</v>
      </c>
      <c r="K907" s="21">
        <v>1500</v>
      </c>
      <c r="L907" t="e">
        <f>INDEX('A I D FUTURES'!$B:$B,MATCH(H907,'A I D FUTURES'!$A:$A,0))</f>
        <v>#N/A</v>
      </c>
    </row>
    <row r="908" spans="1:12" x14ac:dyDescent="0.25">
      <c r="A908" s="42" t="s">
        <v>111</v>
      </c>
      <c r="B908" s="40" t="s">
        <v>111</v>
      </c>
      <c r="C908" s="40" t="s">
        <v>2764</v>
      </c>
      <c r="D908" s="40" t="s">
        <v>2763</v>
      </c>
      <c r="E908" s="68">
        <v>33400</v>
      </c>
      <c r="F908" s="2" t="s">
        <v>452</v>
      </c>
      <c r="G908" s="40">
        <v>4800004</v>
      </c>
      <c r="H908" s="2" t="str">
        <f t="shared" si="58"/>
        <v>334004800004</v>
      </c>
      <c r="I908" s="2" t="str">
        <f t="shared" si="59"/>
        <v>4</v>
      </c>
      <c r="J908" s="40" t="s">
        <v>1528</v>
      </c>
      <c r="K908" s="21">
        <v>1500</v>
      </c>
      <c r="L908" t="e">
        <f>INDEX('A I D FUTURES'!$B:$B,MATCH(H908,'A I D FUTURES'!$A:$A,0))</f>
        <v>#N/A</v>
      </c>
    </row>
    <row r="909" spans="1:12" x14ac:dyDescent="0.25">
      <c r="A909" s="42" t="s">
        <v>111</v>
      </c>
      <c r="B909" s="40" t="s">
        <v>111</v>
      </c>
      <c r="C909" s="40" t="s">
        <v>2764</v>
      </c>
      <c r="D909" s="40" t="s">
        <v>2763</v>
      </c>
      <c r="E909" s="68">
        <v>33400</v>
      </c>
      <c r="F909" s="2" t="s">
        <v>452</v>
      </c>
      <c r="G909" s="40">
        <v>4800008</v>
      </c>
      <c r="H909" s="2" t="str">
        <f t="shared" si="58"/>
        <v>334004800008</v>
      </c>
      <c r="I909" s="2" t="str">
        <f t="shared" si="59"/>
        <v>4</v>
      </c>
      <c r="J909" s="40" t="s">
        <v>618</v>
      </c>
      <c r="K909" s="21">
        <v>1260</v>
      </c>
      <c r="L909" t="e">
        <f>INDEX('A I D FUTURES'!$B:$B,MATCH(H909,'A I D FUTURES'!$A:$A,0))</f>
        <v>#N/A</v>
      </c>
    </row>
    <row r="910" spans="1:12" x14ac:dyDescent="0.25">
      <c r="A910" s="42" t="s">
        <v>111</v>
      </c>
      <c r="B910" s="40" t="s">
        <v>111</v>
      </c>
      <c r="C910" s="40" t="s">
        <v>2764</v>
      </c>
      <c r="D910" s="40" t="s">
        <v>2763</v>
      </c>
      <c r="E910" s="68">
        <v>33400</v>
      </c>
      <c r="F910" s="2" t="s">
        <v>452</v>
      </c>
      <c r="G910" s="40">
        <v>4800009</v>
      </c>
      <c r="H910" s="2" t="str">
        <f t="shared" si="58"/>
        <v>334004800009</v>
      </c>
      <c r="I910" s="2" t="str">
        <f t="shared" si="59"/>
        <v>4</v>
      </c>
      <c r="J910" s="40" t="s">
        <v>619</v>
      </c>
      <c r="K910" s="21">
        <v>3000</v>
      </c>
      <c r="L910" t="e">
        <f>INDEX('A I D FUTURES'!$B:$B,MATCH(H910,'A I D FUTURES'!$A:$A,0))</f>
        <v>#N/A</v>
      </c>
    </row>
    <row r="911" spans="1:12" x14ac:dyDescent="0.25">
      <c r="A911" s="42" t="s">
        <v>111</v>
      </c>
      <c r="B911" s="40" t="s">
        <v>111</v>
      </c>
      <c r="C911" s="40" t="s">
        <v>2764</v>
      </c>
      <c r="D911" s="40" t="s">
        <v>2763</v>
      </c>
      <c r="E911" s="68">
        <v>33400</v>
      </c>
      <c r="F911" s="2" t="s">
        <v>452</v>
      </c>
      <c r="G911" s="40">
        <v>4800010</v>
      </c>
      <c r="H911" s="2" t="str">
        <f t="shared" si="58"/>
        <v>334004800010</v>
      </c>
      <c r="I911" s="2" t="str">
        <f t="shared" si="59"/>
        <v>4</v>
      </c>
      <c r="J911" s="40" t="s">
        <v>1530</v>
      </c>
      <c r="K911" s="21">
        <v>9520</v>
      </c>
      <c r="L911" t="e">
        <f>INDEX('A I D FUTURES'!$B:$B,MATCH(H911,'A I D FUTURES'!$A:$A,0))</f>
        <v>#N/A</v>
      </c>
    </row>
    <row r="912" spans="1:12" x14ac:dyDescent="0.25">
      <c r="A912" s="42" t="s">
        <v>111</v>
      </c>
      <c r="B912" s="40" t="s">
        <v>111</v>
      </c>
      <c r="C912" s="40" t="s">
        <v>2764</v>
      </c>
      <c r="D912" s="40" t="s">
        <v>2763</v>
      </c>
      <c r="E912" s="68">
        <v>33400</v>
      </c>
      <c r="F912" s="2" t="s">
        <v>452</v>
      </c>
      <c r="G912" s="40">
        <v>4800013</v>
      </c>
      <c r="H912" s="2" t="str">
        <f t="shared" si="58"/>
        <v>334004800013</v>
      </c>
      <c r="I912" s="2" t="str">
        <f t="shared" si="59"/>
        <v>4</v>
      </c>
      <c r="J912" s="40" t="s">
        <v>620</v>
      </c>
      <c r="K912" s="21">
        <v>1360</v>
      </c>
      <c r="L912" t="e">
        <f>INDEX('A I D FUTURES'!$B:$B,MATCH(H912,'A I D FUTURES'!$A:$A,0))</f>
        <v>#N/A</v>
      </c>
    </row>
    <row r="913" spans="1:13" x14ac:dyDescent="0.25">
      <c r="A913" s="42" t="s">
        <v>111</v>
      </c>
      <c r="B913" s="40" t="s">
        <v>111</v>
      </c>
      <c r="C913" s="40" t="s">
        <v>2764</v>
      </c>
      <c r="D913" s="40" t="s">
        <v>2763</v>
      </c>
      <c r="E913" s="68">
        <v>33400</v>
      </c>
      <c r="F913" s="2" t="s">
        <v>452</v>
      </c>
      <c r="G913" s="40">
        <v>4800014</v>
      </c>
      <c r="H913" s="2" t="str">
        <f t="shared" si="58"/>
        <v>334004800014</v>
      </c>
      <c r="I913" s="2" t="str">
        <f t="shared" si="59"/>
        <v>4</v>
      </c>
      <c r="J913" s="40" t="s">
        <v>621</v>
      </c>
      <c r="K913" s="21">
        <v>5000</v>
      </c>
      <c r="L913" t="e">
        <f>INDEX('A I D FUTURES'!$B:$B,MATCH(H913,'A I D FUTURES'!$A:$A,0))</f>
        <v>#N/A</v>
      </c>
    </row>
    <row r="914" spans="1:13" x14ac:dyDescent="0.25">
      <c r="A914" s="42" t="s">
        <v>111</v>
      </c>
      <c r="B914" s="40" t="s">
        <v>111</v>
      </c>
      <c r="C914" s="40" t="s">
        <v>2764</v>
      </c>
      <c r="D914" s="40" t="s">
        <v>2763</v>
      </c>
      <c r="E914" s="68">
        <v>33400</v>
      </c>
      <c r="F914" s="2" t="s">
        <v>452</v>
      </c>
      <c r="G914" s="40">
        <v>4800018</v>
      </c>
      <c r="H914" s="2" t="str">
        <f t="shared" si="58"/>
        <v>334004800018</v>
      </c>
      <c r="I914" s="2" t="str">
        <f t="shared" si="59"/>
        <v>4</v>
      </c>
      <c r="J914" s="40" t="s">
        <v>622</v>
      </c>
      <c r="K914" s="21">
        <v>600</v>
      </c>
      <c r="L914" t="e">
        <f>INDEX('A I D FUTURES'!$B:$B,MATCH(H914,'A I D FUTURES'!$A:$A,0))</f>
        <v>#N/A</v>
      </c>
    </row>
    <row r="915" spans="1:13" x14ac:dyDescent="0.25">
      <c r="A915" s="42" t="s">
        <v>111</v>
      </c>
      <c r="B915" s="40" t="s">
        <v>111</v>
      </c>
      <c r="C915" s="40" t="s">
        <v>2764</v>
      </c>
      <c r="D915" s="40" t="s">
        <v>2763</v>
      </c>
      <c r="E915" s="68">
        <v>33400</v>
      </c>
      <c r="F915" s="2" t="s">
        <v>452</v>
      </c>
      <c r="G915" s="40">
        <v>4800019</v>
      </c>
      <c r="H915" s="2" t="str">
        <f t="shared" si="58"/>
        <v>334004800019</v>
      </c>
      <c r="I915" s="2" t="str">
        <f t="shared" si="59"/>
        <v>4</v>
      </c>
      <c r="J915" s="40" t="s">
        <v>1531</v>
      </c>
      <c r="K915" s="21">
        <v>5000</v>
      </c>
      <c r="L915" t="e">
        <f>INDEX('A I D FUTURES'!$B:$B,MATCH(H915,'A I D FUTURES'!$A:$A,0))</f>
        <v>#N/A</v>
      </c>
      <c r="M915" s="56" t="e">
        <f>+K915-L915</f>
        <v>#N/A</v>
      </c>
    </row>
    <row r="916" spans="1:13" x14ac:dyDescent="0.25">
      <c r="A916" s="42" t="s">
        <v>111</v>
      </c>
      <c r="B916" s="40" t="s">
        <v>111</v>
      </c>
      <c r="C916" s="40" t="s">
        <v>2764</v>
      </c>
      <c r="D916" s="40" t="s">
        <v>2763</v>
      </c>
      <c r="E916" s="68">
        <v>33400</v>
      </c>
      <c r="F916" s="2" t="s">
        <v>452</v>
      </c>
      <c r="G916" s="40">
        <v>4800080</v>
      </c>
      <c r="H916" s="2" t="str">
        <f t="shared" si="58"/>
        <v>334004800080</v>
      </c>
      <c r="I916" s="2" t="str">
        <f t="shared" si="59"/>
        <v>4</v>
      </c>
      <c r="J916" s="40" t="s">
        <v>659</v>
      </c>
      <c r="K916" s="21">
        <v>3000</v>
      </c>
      <c r="L916" t="e">
        <f>INDEX('A I D FUTURES'!$B:$B,MATCH(H916,'A I D FUTURES'!$A:$A,0))</f>
        <v>#N/A</v>
      </c>
    </row>
    <row r="917" spans="1:13" x14ac:dyDescent="0.25">
      <c r="A917" s="42" t="s">
        <v>111</v>
      </c>
      <c r="B917" s="40" t="s">
        <v>111</v>
      </c>
      <c r="C917" s="40" t="s">
        <v>2764</v>
      </c>
      <c r="D917" s="40" t="s">
        <v>2763</v>
      </c>
      <c r="E917" s="68">
        <v>33400</v>
      </c>
      <c r="F917" s="2" t="s">
        <v>452</v>
      </c>
      <c r="G917" s="40">
        <v>4800083</v>
      </c>
      <c r="H917" s="2" t="str">
        <f t="shared" si="58"/>
        <v>334004800083</v>
      </c>
      <c r="I917" s="2" t="str">
        <f t="shared" si="59"/>
        <v>4</v>
      </c>
      <c r="J917" s="40" t="s">
        <v>660</v>
      </c>
      <c r="K917" s="21">
        <v>20000</v>
      </c>
      <c r="L917" t="e">
        <f>INDEX('A I D FUTURES'!$B:$B,MATCH(H917,'A I D FUTURES'!$A:$A,0))</f>
        <v>#N/A</v>
      </c>
      <c r="M917" s="56" t="e">
        <f>+K917-L917</f>
        <v>#N/A</v>
      </c>
    </row>
    <row r="918" spans="1:13" x14ac:dyDescent="0.25">
      <c r="A918" s="42" t="s">
        <v>111</v>
      </c>
      <c r="B918" s="40" t="s">
        <v>111</v>
      </c>
      <c r="C918" s="40" t="s">
        <v>2764</v>
      </c>
      <c r="D918" s="40" t="s">
        <v>2763</v>
      </c>
      <c r="E918" s="68">
        <v>33400</v>
      </c>
      <c r="F918" s="2" t="s">
        <v>452</v>
      </c>
      <c r="G918" s="40">
        <v>4800085</v>
      </c>
      <c r="H918" s="2" t="str">
        <f t="shared" si="58"/>
        <v>334004800085</v>
      </c>
      <c r="I918" s="2" t="str">
        <f t="shared" si="59"/>
        <v>4</v>
      </c>
      <c r="J918" s="40" t="s">
        <v>661</v>
      </c>
      <c r="K918" s="21">
        <v>6000</v>
      </c>
      <c r="L918" t="e">
        <f>INDEX('A I D FUTURES'!$B:$B,MATCH(H918,'A I D FUTURES'!$A:$A,0))</f>
        <v>#N/A</v>
      </c>
    </row>
    <row r="919" spans="1:13" x14ac:dyDescent="0.25">
      <c r="A919" s="42" t="s">
        <v>111</v>
      </c>
      <c r="B919" s="40" t="s">
        <v>111</v>
      </c>
      <c r="C919" s="40" t="s">
        <v>2764</v>
      </c>
      <c r="D919" s="40" t="s">
        <v>2763</v>
      </c>
      <c r="E919" s="68">
        <v>33400</v>
      </c>
      <c r="F919" s="2" t="s">
        <v>452</v>
      </c>
      <c r="G919" s="40">
        <v>4800086</v>
      </c>
      <c r="H919" s="2" t="str">
        <f t="shared" si="58"/>
        <v>334004800086</v>
      </c>
      <c r="I919" s="2" t="str">
        <f t="shared" si="59"/>
        <v>4</v>
      </c>
      <c r="J919" s="40" t="s">
        <v>662</v>
      </c>
      <c r="K919" s="21">
        <v>19000</v>
      </c>
      <c r="L919" t="e">
        <f>INDEX('A I D FUTURES'!$B:$B,MATCH(H919,'A I D FUTURES'!$A:$A,0))</f>
        <v>#N/A</v>
      </c>
      <c r="M919" s="56" t="e">
        <f t="shared" ref="M919:M920" si="60">+K919-L919</f>
        <v>#N/A</v>
      </c>
    </row>
    <row r="920" spans="1:13" x14ac:dyDescent="0.25">
      <c r="A920" s="42" t="s">
        <v>111</v>
      </c>
      <c r="B920" s="40" t="s">
        <v>111</v>
      </c>
      <c r="C920" s="40" t="s">
        <v>2764</v>
      </c>
      <c r="D920" s="40" t="s">
        <v>2763</v>
      </c>
      <c r="E920" s="68">
        <v>33400</v>
      </c>
      <c r="F920" s="2" t="s">
        <v>452</v>
      </c>
      <c r="G920" s="40">
        <v>4800100</v>
      </c>
      <c r="H920" s="2" t="str">
        <f t="shared" si="58"/>
        <v>334004800100</v>
      </c>
      <c r="I920" s="2" t="str">
        <f t="shared" si="59"/>
        <v>4</v>
      </c>
      <c r="J920" s="40" t="s">
        <v>668</v>
      </c>
      <c r="K920" s="21">
        <v>4000</v>
      </c>
      <c r="L920" t="e">
        <f>INDEX('A I D FUTURES'!$B:$B,MATCH(H920,'A I D FUTURES'!$A:$A,0))</f>
        <v>#N/A</v>
      </c>
      <c r="M920" s="56" t="e">
        <f t="shared" si="60"/>
        <v>#N/A</v>
      </c>
    </row>
    <row r="921" spans="1:13" x14ac:dyDescent="0.25">
      <c r="A921" s="42" t="s">
        <v>111</v>
      </c>
      <c r="B921" s="40" t="s">
        <v>111</v>
      </c>
      <c r="C921" s="40" t="s">
        <v>2764</v>
      </c>
      <c r="D921" s="40" t="s">
        <v>2763</v>
      </c>
      <c r="E921" s="68">
        <v>33400</v>
      </c>
      <c r="F921" s="2" t="s">
        <v>452</v>
      </c>
      <c r="G921" s="40">
        <v>4800101</v>
      </c>
      <c r="H921" s="2" t="str">
        <f t="shared" si="58"/>
        <v>334004800101</v>
      </c>
      <c r="I921" s="2" t="str">
        <f t="shared" si="59"/>
        <v>4</v>
      </c>
      <c r="J921" s="40" t="s">
        <v>669</v>
      </c>
      <c r="K921" s="21">
        <v>2500</v>
      </c>
      <c r="L921" t="e">
        <f>INDEX('A I D FUTURES'!$B:$B,MATCH(H921,'A I D FUTURES'!$A:$A,0))</f>
        <v>#N/A</v>
      </c>
    </row>
    <row r="922" spans="1:13" x14ac:dyDescent="0.25">
      <c r="A922" s="42" t="s">
        <v>111</v>
      </c>
      <c r="B922" s="40" t="s">
        <v>111</v>
      </c>
      <c r="C922" s="40" t="s">
        <v>2764</v>
      </c>
      <c r="D922" s="40" t="s">
        <v>2763</v>
      </c>
      <c r="E922" s="68">
        <v>33400</v>
      </c>
      <c r="F922" s="2" t="s">
        <v>452</v>
      </c>
      <c r="G922" s="40">
        <v>4800102</v>
      </c>
      <c r="H922" s="2" t="str">
        <f t="shared" si="58"/>
        <v>334004800102</v>
      </c>
      <c r="I922" s="2" t="str">
        <f t="shared" si="59"/>
        <v>4</v>
      </c>
      <c r="J922" s="40" t="s">
        <v>670</v>
      </c>
      <c r="K922" s="21">
        <v>5000</v>
      </c>
      <c r="L922" t="e">
        <f>INDEX('A I D FUTURES'!$B:$B,MATCH(H922,'A I D FUTURES'!$A:$A,0))</f>
        <v>#N/A</v>
      </c>
    </row>
    <row r="923" spans="1:13" x14ac:dyDescent="0.25">
      <c r="A923" s="42" t="s">
        <v>111</v>
      </c>
      <c r="B923" s="40" t="s">
        <v>111</v>
      </c>
      <c r="C923" s="40" t="s">
        <v>2764</v>
      </c>
      <c r="D923" s="40" t="s">
        <v>2763</v>
      </c>
      <c r="E923" s="68">
        <v>33400</v>
      </c>
      <c r="F923" s="2" t="s">
        <v>452</v>
      </c>
      <c r="G923" s="40">
        <v>4800104</v>
      </c>
      <c r="H923" s="2" t="str">
        <f t="shared" si="58"/>
        <v>334004800104</v>
      </c>
      <c r="I923" s="2" t="str">
        <f t="shared" si="59"/>
        <v>4</v>
      </c>
      <c r="J923" s="40" t="s">
        <v>672</v>
      </c>
      <c r="K923" s="21">
        <v>500</v>
      </c>
      <c r="L923" t="e">
        <f>INDEX('A I D FUTURES'!$B:$B,MATCH(H923,'A I D FUTURES'!$A:$A,0))</f>
        <v>#N/A</v>
      </c>
    </row>
    <row r="924" spans="1:13" x14ac:dyDescent="0.25">
      <c r="A924" s="42" t="s">
        <v>111</v>
      </c>
      <c r="B924" s="40" t="s">
        <v>111</v>
      </c>
      <c r="C924" s="40" t="s">
        <v>2764</v>
      </c>
      <c r="D924" s="40" t="s">
        <v>2763</v>
      </c>
      <c r="E924" s="68">
        <v>33400</v>
      </c>
      <c r="F924" s="2" t="s">
        <v>452</v>
      </c>
      <c r="G924" s="40">
        <v>4800107</v>
      </c>
      <c r="H924" s="2" t="str">
        <f t="shared" si="58"/>
        <v>334004800107</v>
      </c>
      <c r="I924" s="2" t="str">
        <f t="shared" si="59"/>
        <v>4</v>
      </c>
      <c r="J924" s="40" t="s">
        <v>673</v>
      </c>
      <c r="K924" s="21">
        <v>1500</v>
      </c>
      <c r="L924" t="e">
        <f>INDEX('A I D FUTURES'!$B:$B,MATCH(H924,'A I D FUTURES'!$A:$A,0))</f>
        <v>#N/A</v>
      </c>
    </row>
    <row r="925" spans="1:13" x14ac:dyDescent="0.25">
      <c r="A925" s="42" t="s">
        <v>111</v>
      </c>
      <c r="B925" s="40" t="s">
        <v>111</v>
      </c>
      <c r="C925" s="40" t="s">
        <v>2764</v>
      </c>
      <c r="D925" s="40" t="s">
        <v>2763</v>
      </c>
      <c r="E925" s="68">
        <v>33400</v>
      </c>
      <c r="F925" s="2" t="s">
        <v>452</v>
      </c>
      <c r="G925" s="40">
        <v>4800110</v>
      </c>
      <c r="H925" s="2" t="str">
        <f t="shared" si="58"/>
        <v>334004800110</v>
      </c>
      <c r="I925" s="2" t="str">
        <f t="shared" si="59"/>
        <v>4</v>
      </c>
      <c r="J925" s="40" t="s">
        <v>674</v>
      </c>
      <c r="K925" s="21">
        <v>5000</v>
      </c>
      <c r="L925" t="e">
        <f>INDEX('A I D FUTURES'!$B:$B,MATCH(H925,'A I D FUTURES'!$A:$A,0))</f>
        <v>#N/A</v>
      </c>
    </row>
    <row r="926" spans="1:13" x14ac:dyDescent="0.25">
      <c r="A926" s="42" t="s">
        <v>111</v>
      </c>
      <c r="B926" s="40" t="s">
        <v>111</v>
      </c>
      <c r="C926" s="40" t="s">
        <v>2764</v>
      </c>
      <c r="D926" s="40" t="s">
        <v>2763</v>
      </c>
      <c r="E926" s="68">
        <v>33400</v>
      </c>
      <c r="F926" s="2" t="s">
        <v>452</v>
      </c>
      <c r="G926" s="40">
        <v>7800004</v>
      </c>
      <c r="H926" s="2" t="str">
        <f t="shared" si="58"/>
        <v>334007800004</v>
      </c>
      <c r="I926" s="2" t="str">
        <f t="shared" si="59"/>
        <v>7</v>
      </c>
      <c r="J926" s="40" t="s">
        <v>745</v>
      </c>
      <c r="K926" s="21">
        <v>14500</v>
      </c>
      <c r="L926" t="e">
        <f>INDEX('A I D FUTURES'!$B:$B,MATCH(H926,'A I D FUTURES'!$A:$A,0))</f>
        <v>#N/A</v>
      </c>
    </row>
    <row r="927" spans="1:13" x14ac:dyDescent="0.25">
      <c r="A927" s="42" t="s">
        <v>111</v>
      </c>
      <c r="B927" s="40" t="s">
        <v>111</v>
      </c>
      <c r="C927" s="40" t="s">
        <v>2764</v>
      </c>
      <c r="D927" s="40" t="s">
        <v>2763</v>
      </c>
      <c r="E927" s="68">
        <v>33400</v>
      </c>
      <c r="F927" s="2" t="s">
        <v>452</v>
      </c>
      <c r="G927" s="40">
        <v>7800008</v>
      </c>
      <c r="H927" s="2" t="str">
        <f t="shared" si="58"/>
        <v>334007800008</v>
      </c>
      <c r="I927" s="2" t="str">
        <f t="shared" si="59"/>
        <v>7</v>
      </c>
      <c r="J927" s="40" t="s">
        <v>746</v>
      </c>
      <c r="K927" s="21">
        <v>8700</v>
      </c>
      <c r="L927" t="e">
        <f>INDEX('A I D FUTURES'!$B:$B,MATCH(H927,'A I D FUTURES'!$A:$A,0))</f>
        <v>#N/A</v>
      </c>
    </row>
    <row r="928" spans="1:13" x14ac:dyDescent="0.25">
      <c r="A928" s="62" t="s">
        <v>284</v>
      </c>
      <c r="B928" s="108" t="s">
        <v>284</v>
      </c>
      <c r="C928" s="40" t="s">
        <v>2751</v>
      </c>
      <c r="D928" s="40" t="s">
        <v>2750</v>
      </c>
      <c r="E928" s="65">
        <v>33401</v>
      </c>
      <c r="F928" s="64" t="s">
        <v>314</v>
      </c>
      <c r="G928" s="87">
        <v>1300001</v>
      </c>
      <c r="H928" s="64" t="str">
        <f t="shared" si="58"/>
        <v>334011300001</v>
      </c>
      <c r="I928" s="64" t="str">
        <f t="shared" si="59"/>
        <v>1</v>
      </c>
      <c r="J928" s="64" t="s">
        <v>299</v>
      </c>
      <c r="K928" s="21">
        <v>21104.5</v>
      </c>
      <c r="L928" t="e">
        <f>INDEX('A I D FUTURES'!$B:$B,MATCH(H928,'A I D FUTURES'!$A:$A,0))</f>
        <v>#N/A</v>
      </c>
    </row>
    <row r="929" spans="1:13" x14ac:dyDescent="0.25">
      <c r="A929" s="62" t="s">
        <v>284</v>
      </c>
      <c r="B929" s="108" t="s">
        <v>284</v>
      </c>
      <c r="C929" s="40" t="s">
        <v>2751</v>
      </c>
      <c r="D929" s="40" t="s">
        <v>2750</v>
      </c>
      <c r="E929" s="65">
        <v>33401</v>
      </c>
      <c r="F929" s="64" t="s">
        <v>314</v>
      </c>
      <c r="G929" s="87">
        <v>1300002</v>
      </c>
      <c r="H929" s="64" t="str">
        <f t="shared" si="58"/>
        <v>334011300002</v>
      </c>
      <c r="I929" s="64" t="str">
        <f t="shared" si="59"/>
        <v>1</v>
      </c>
      <c r="J929" s="64" t="s">
        <v>324</v>
      </c>
      <c r="K929" s="21">
        <v>3088.3</v>
      </c>
      <c r="L929" t="e">
        <f>INDEX('A I D FUTURES'!$B:$B,MATCH(H929,'A I D FUTURES'!$A:$A,0))</f>
        <v>#N/A</v>
      </c>
    </row>
    <row r="930" spans="1:13" x14ac:dyDescent="0.25">
      <c r="A930" s="62" t="s">
        <v>284</v>
      </c>
      <c r="B930" s="108" t="s">
        <v>284</v>
      </c>
      <c r="C930" s="40" t="s">
        <v>2751</v>
      </c>
      <c r="D930" s="40" t="s">
        <v>2750</v>
      </c>
      <c r="E930" s="65">
        <v>33401</v>
      </c>
      <c r="F930" s="64" t="s">
        <v>314</v>
      </c>
      <c r="G930" s="87">
        <v>1300101</v>
      </c>
      <c r="H930" s="64" t="str">
        <f t="shared" si="58"/>
        <v>334011300101</v>
      </c>
      <c r="I930" s="64" t="str">
        <f t="shared" si="59"/>
        <v>1</v>
      </c>
      <c r="J930" s="64" t="s">
        <v>326</v>
      </c>
      <c r="K930" s="21">
        <v>200</v>
      </c>
      <c r="L930" t="e">
        <f>INDEX('A I D FUTURES'!$B:$B,MATCH(H930,'A I D FUTURES'!$A:$A,0))</f>
        <v>#N/A</v>
      </c>
    </row>
    <row r="931" spans="1:13" x14ac:dyDescent="0.25">
      <c r="A931" s="62" t="s">
        <v>284</v>
      </c>
      <c r="B931" s="108" t="s">
        <v>284</v>
      </c>
      <c r="C931" s="40" t="s">
        <v>2751</v>
      </c>
      <c r="D931" s="40" t="s">
        <v>2750</v>
      </c>
      <c r="E931" s="65">
        <v>33401</v>
      </c>
      <c r="F931" s="64" t="s">
        <v>314</v>
      </c>
      <c r="G931" s="87">
        <v>1300201</v>
      </c>
      <c r="H931" s="64" t="str">
        <f t="shared" si="58"/>
        <v>334011300201</v>
      </c>
      <c r="I931" s="64" t="str">
        <f t="shared" si="59"/>
        <v>1</v>
      </c>
      <c r="J931" s="64" t="s">
        <v>327</v>
      </c>
      <c r="K931" s="21">
        <v>12779.2</v>
      </c>
      <c r="L931" t="e">
        <f>INDEX('A I D FUTURES'!$B:$B,MATCH(H931,'A I D FUTURES'!$A:$A,0))</f>
        <v>#N/A</v>
      </c>
    </row>
    <row r="932" spans="1:13" x14ac:dyDescent="0.25">
      <c r="A932" s="62" t="s">
        <v>284</v>
      </c>
      <c r="B932" s="108" t="s">
        <v>284</v>
      </c>
      <c r="C932" s="40" t="s">
        <v>2751</v>
      </c>
      <c r="D932" s="40" t="s">
        <v>2750</v>
      </c>
      <c r="E932" s="65">
        <v>33401</v>
      </c>
      <c r="F932" s="64" t="s">
        <v>314</v>
      </c>
      <c r="G932" s="87">
        <v>1300202</v>
      </c>
      <c r="H932" s="64" t="str">
        <f t="shared" si="58"/>
        <v>334011300202</v>
      </c>
      <c r="I932" s="64" t="str">
        <f t="shared" si="59"/>
        <v>1</v>
      </c>
      <c r="J932" s="64" t="s">
        <v>328</v>
      </c>
      <c r="K932" s="21">
        <v>23698.04</v>
      </c>
      <c r="L932" t="e">
        <f>INDEX('A I D FUTURES'!$B:$B,MATCH(H932,'A I D FUTURES'!$A:$A,0))</f>
        <v>#N/A</v>
      </c>
    </row>
    <row r="933" spans="1:13" x14ac:dyDescent="0.25">
      <c r="A933" s="62" t="s">
        <v>284</v>
      </c>
      <c r="B933" s="108" t="s">
        <v>284</v>
      </c>
      <c r="C933" s="40" t="s">
        <v>2751</v>
      </c>
      <c r="D933" s="40" t="s">
        <v>2750</v>
      </c>
      <c r="E933" s="65">
        <v>33401</v>
      </c>
      <c r="F933" s="64" t="s">
        <v>314</v>
      </c>
      <c r="G933" s="87">
        <v>1510002</v>
      </c>
      <c r="H933" s="64" t="str">
        <f t="shared" si="58"/>
        <v>334011510002</v>
      </c>
      <c r="I933" s="64" t="str">
        <f t="shared" si="59"/>
        <v>1</v>
      </c>
      <c r="J933" s="64" t="s">
        <v>347</v>
      </c>
      <c r="K933" s="21">
        <v>200</v>
      </c>
      <c r="L933" t="e">
        <f>INDEX('A I D FUTURES'!$B:$B,MATCH(H933,'A I D FUTURES'!$A:$A,0))</f>
        <v>#N/A</v>
      </c>
    </row>
    <row r="934" spans="1:13" x14ac:dyDescent="0.25">
      <c r="A934" s="62" t="s">
        <v>284</v>
      </c>
      <c r="B934" s="108" t="s">
        <v>284</v>
      </c>
      <c r="C934" s="40" t="s">
        <v>2751</v>
      </c>
      <c r="D934" s="40" t="s">
        <v>2750</v>
      </c>
      <c r="E934" s="65">
        <v>33401</v>
      </c>
      <c r="F934" s="64" t="s">
        <v>314</v>
      </c>
      <c r="G934" s="87">
        <v>1600001</v>
      </c>
      <c r="H934" s="64" t="str">
        <f t="shared" si="58"/>
        <v>334011600001</v>
      </c>
      <c r="I934" s="64" t="str">
        <f t="shared" si="59"/>
        <v>1</v>
      </c>
      <c r="J934" s="64" t="s">
        <v>349</v>
      </c>
      <c r="K934" s="21">
        <v>19143.96</v>
      </c>
      <c r="L934" t="e">
        <f>INDEX('A I D FUTURES'!$B:$B,MATCH(H934,'A I D FUTURES'!$A:$A,0))</f>
        <v>#N/A</v>
      </c>
    </row>
    <row r="935" spans="1:13" x14ac:dyDescent="0.25">
      <c r="A935" s="42" t="s">
        <v>111</v>
      </c>
      <c r="B935" s="40" t="s">
        <v>111</v>
      </c>
      <c r="C935" s="40" t="s">
        <v>2764</v>
      </c>
      <c r="D935" s="40" t="s">
        <v>2763</v>
      </c>
      <c r="E935" s="68">
        <v>33401</v>
      </c>
      <c r="F935" s="2" t="s">
        <v>314</v>
      </c>
      <c r="G935" s="40">
        <v>2090002</v>
      </c>
      <c r="H935" s="2" t="str">
        <f t="shared" si="58"/>
        <v>334012090002</v>
      </c>
      <c r="I935" s="2" t="str">
        <f t="shared" si="59"/>
        <v>2</v>
      </c>
      <c r="J935" s="2" t="s">
        <v>357</v>
      </c>
      <c r="K935" s="21">
        <v>2000</v>
      </c>
      <c r="L935" t="e">
        <f>INDEX('A I D FUTURES'!$B:$B,MATCH(H935,'A I D FUTURES'!$A:$A,0))</f>
        <v>#N/A</v>
      </c>
    </row>
    <row r="936" spans="1:13" x14ac:dyDescent="0.25">
      <c r="A936" s="42" t="s">
        <v>150</v>
      </c>
      <c r="B936" s="40" t="s">
        <v>150</v>
      </c>
      <c r="C936" s="40" t="s">
        <v>2755</v>
      </c>
      <c r="D936" s="40" t="s">
        <v>2754</v>
      </c>
      <c r="E936" s="68">
        <v>33401</v>
      </c>
      <c r="F936" s="2" t="s">
        <v>314</v>
      </c>
      <c r="G936" s="40">
        <v>2120000</v>
      </c>
      <c r="H936" s="2" t="str">
        <f t="shared" si="58"/>
        <v>334012120000</v>
      </c>
      <c r="I936" s="2" t="str">
        <f t="shared" si="59"/>
        <v>2</v>
      </c>
      <c r="J936" s="2" t="s">
        <v>368</v>
      </c>
      <c r="K936" s="21">
        <v>1750</v>
      </c>
      <c r="L936" t="e">
        <f>INDEX('A I D FUTURES'!$B:$B,MATCH(H936,'A I D FUTURES'!$A:$A,0))</f>
        <v>#N/A</v>
      </c>
    </row>
    <row r="937" spans="1:13" x14ac:dyDescent="0.25">
      <c r="A937" s="42" t="s">
        <v>111</v>
      </c>
      <c r="B937" s="40" t="s">
        <v>150</v>
      </c>
      <c r="C937" s="40" t="s">
        <v>2755</v>
      </c>
      <c r="D937" s="40" t="s">
        <v>2754</v>
      </c>
      <c r="E937" s="68">
        <v>33401</v>
      </c>
      <c r="F937" s="2" t="s">
        <v>314</v>
      </c>
      <c r="G937" s="40">
        <v>2130001</v>
      </c>
      <c r="H937" s="2" t="str">
        <f t="shared" si="58"/>
        <v>334012130001</v>
      </c>
      <c r="I937" s="2" t="str">
        <f t="shared" si="59"/>
        <v>2</v>
      </c>
      <c r="J937" s="2" t="s">
        <v>378</v>
      </c>
      <c r="K937" s="21">
        <v>3000</v>
      </c>
      <c r="L937" t="e">
        <f>INDEX('A I D FUTURES'!$B:$B,MATCH(H937,'A I D FUTURES'!$A:$A,0))</f>
        <v>#N/A</v>
      </c>
    </row>
    <row r="938" spans="1:13" x14ac:dyDescent="0.25">
      <c r="A938" s="42" t="s">
        <v>214</v>
      </c>
      <c r="B938" s="40" t="s">
        <v>214</v>
      </c>
      <c r="C938" s="40" t="s">
        <v>2755</v>
      </c>
      <c r="D938" s="40" t="s">
        <v>2754</v>
      </c>
      <c r="E938" s="68">
        <v>33401</v>
      </c>
      <c r="F938" s="2" t="s">
        <v>314</v>
      </c>
      <c r="G938" s="40">
        <v>2210001</v>
      </c>
      <c r="H938" s="2" t="str">
        <f t="shared" si="58"/>
        <v>334012210001</v>
      </c>
      <c r="I938" s="2" t="str">
        <f t="shared" si="59"/>
        <v>2</v>
      </c>
      <c r="J938" s="2" t="s">
        <v>397</v>
      </c>
      <c r="K938" s="21">
        <v>7500</v>
      </c>
      <c r="L938">
        <f>INDEX('A I D FUTURES'!$B:$B,MATCH(H938,'A I D FUTURES'!$A:$A,0))</f>
        <v>4200</v>
      </c>
    </row>
    <row r="939" spans="1:13" x14ac:dyDescent="0.25">
      <c r="A939" s="42" t="s">
        <v>214</v>
      </c>
      <c r="B939" s="40" t="s">
        <v>214</v>
      </c>
      <c r="C939" s="40" t="s">
        <v>2755</v>
      </c>
      <c r="D939" s="40" t="s">
        <v>2754</v>
      </c>
      <c r="E939" s="68">
        <v>33401</v>
      </c>
      <c r="F939" s="2" t="s">
        <v>314</v>
      </c>
      <c r="G939" s="40">
        <v>2210101</v>
      </c>
      <c r="H939" s="2" t="str">
        <f t="shared" si="58"/>
        <v>334012210101</v>
      </c>
      <c r="I939" s="2" t="str">
        <f t="shared" si="59"/>
        <v>2</v>
      </c>
      <c r="J939" s="2" t="s">
        <v>403</v>
      </c>
      <c r="K939" s="21">
        <v>300</v>
      </c>
      <c r="L939" t="e">
        <f>INDEX('A I D FUTURES'!$B:$B,MATCH(H939,'A I D FUTURES'!$A:$A,0))</f>
        <v>#N/A</v>
      </c>
      <c r="M939" s="56" t="e">
        <f>+K939-L939</f>
        <v>#N/A</v>
      </c>
    </row>
    <row r="940" spans="1:13" x14ac:dyDescent="0.25">
      <c r="A940" s="42" t="s">
        <v>111</v>
      </c>
      <c r="B940" s="40" t="s">
        <v>150</v>
      </c>
      <c r="C940" s="40" t="s">
        <v>2755</v>
      </c>
      <c r="D940" s="40" t="s">
        <v>2754</v>
      </c>
      <c r="E940" s="68">
        <v>33401</v>
      </c>
      <c r="F940" s="2" t="s">
        <v>314</v>
      </c>
      <c r="G940" s="40">
        <v>2210301</v>
      </c>
      <c r="H940" s="2" t="str">
        <f t="shared" si="58"/>
        <v>334012210301</v>
      </c>
      <c r="I940" s="2" t="str">
        <f t="shared" si="59"/>
        <v>2</v>
      </c>
      <c r="J940" s="2" t="s">
        <v>407</v>
      </c>
      <c r="K940" s="21">
        <v>6000</v>
      </c>
      <c r="L940">
        <f>INDEX('A I D FUTURES'!$B:$B,MATCH(H940,'A I D FUTURES'!$A:$A,0))</f>
        <v>2916.67</v>
      </c>
    </row>
    <row r="941" spans="1:13" x14ac:dyDescent="0.25">
      <c r="A941" s="42" t="s">
        <v>111</v>
      </c>
      <c r="B941" s="40" t="s">
        <v>111</v>
      </c>
      <c r="C941" s="40" t="s">
        <v>2764</v>
      </c>
      <c r="D941" s="40" t="s">
        <v>2763</v>
      </c>
      <c r="E941" s="68">
        <v>33401</v>
      </c>
      <c r="F941" s="2" t="s">
        <v>314</v>
      </c>
      <c r="G941" s="40">
        <v>2219905</v>
      </c>
      <c r="H941" s="2" t="str">
        <f t="shared" si="58"/>
        <v>334012219905</v>
      </c>
      <c r="I941" s="2" t="str">
        <f t="shared" si="59"/>
        <v>2</v>
      </c>
      <c r="J941" s="2" t="s">
        <v>420</v>
      </c>
      <c r="K941" s="21">
        <v>300</v>
      </c>
      <c r="L941" t="e">
        <f>INDEX('A I D FUTURES'!$B:$B,MATCH(H941,'A I D FUTURES'!$A:$A,0))</f>
        <v>#N/A</v>
      </c>
      <c r="M941" s="56" t="e">
        <f t="shared" ref="M941:M942" si="61">+K941-L941</f>
        <v>#N/A</v>
      </c>
    </row>
    <row r="942" spans="1:13" x14ac:dyDescent="0.25">
      <c r="A942" s="42" t="s">
        <v>278</v>
      </c>
      <c r="B942" s="40" t="s">
        <v>278</v>
      </c>
      <c r="C942" s="40" t="s">
        <v>2751</v>
      </c>
      <c r="D942" s="40" t="s">
        <v>2750</v>
      </c>
      <c r="E942" s="68">
        <v>33401</v>
      </c>
      <c r="F942" s="2" t="s">
        <v>314</v>
      </c>
      <c r="G942" s="40">
        <v>2220001</v>
      </c>
      <c r="H942" s="2" t="str">
        <f t="shared" si="58"/>
        <v>334012220001</v>
      </c>
      <c r="I942" s="2" t="str">
        <f t="shared" si="59"/>
        <v>2</v>
      </c>
      <c r="J942" s="2" t="s">
        <v>421</v>
      </c>
      <c r="K942" s="21">
        <v>1900</v>
      </c>
      <c r="L942">
        <f>INDEX('A I D FUTURES'!$B:$B,MATCH(H942,'A I D FUTURES'!$A:$A,0))</f>
        <v>1900</v>
      </c>
      <c r="M942" s="56">
        <f t="shared" si="61"/>
        <v>0</v>
      </c>
    </row>
    <row r="943" spans="1:13" x14ac:dyDescent="0.25">
      <c r="A943" s="42" t="s">
        <v>111</v>
      </c>
      <c r="B943" s="40" t="s">
        <v>111</v>
      </c>
      <c r="C943" s="40" t="s">
        <v>2764</v>
      </c>
      <c r="D943" s="40" t="s">
        <v>2763</v>
      </c>
      <c r="E943" s="68">
        <v>33401</v>
      </c>
      <c r="F943" s="2" t="s">
        <v>314</v>
      </c>
      <c r="G943" s="40">
        <v>2260901</v>
      </c>
      <c r="H943" s="2" t="str">
        <f t="shared" si="58"/>
        <v>334012260901</v>
      </c>
      <c r="I943" s="2" t="str">
        <f t="shared" si="59"/>
        <v>2</v>
      </c>
      <c r="J943" s="2" t="s">
        <v>451</v>
      </c>
      <c r="K943" s="21">
        <v>43000</v>
      </c>
      <c r="L943">
        <f>INDEX('A I D FUTURES'!$B:$B,MATCH(H943,'A I D FUTURES'!$A:$A,0))</f>
        <v>2167.91</v>
      </c>
    </row>
    <row r="944" spans="1:13" x14ac:dyDescent="0.25">
      <c r="A944" s="42" t="s">
        <v>111</v>
      </c>
      <c r="B944" s="40" t="s">
        <v>111</v>
      </c>
      <c r="C944" s="40" t="s">
        <v>2764</v>
      </c>
      <c r="D944" s="40" t="s">
        <v>2763</v>
      </c>
      <c r="E944" s="68">
        <v>33401</v>
      </c>
      <c r="F944" s="2" t="s">
        <v>314</v>
      </c>
      <c r="G944" s="40">
        <v>2279959</v>
      </c>
      <c r="H944" s="2" t="str">
        <f t="shared" si="58"/>
        <v>334012279959</v>
      </c>
      <c r="I944" s="2" t="str">
        <f t="shared" si="59"/>
        <v>2</v>
      </c>
      <c r="J944" s="2" t="s">
        <v>570</v>
      </c>
      <c r="K944" s="21">
        <v>2000</v>
      </c>
      <c r="L944" t="e">
        <f>INDEX('A I D FUTURES'!$B:$B,MATCH(H944,'A I D FUTURES'!$A:$A,0))</f>
        <v>#N/A</v>
      </c>
    </row>
    <row r="945" spans="1:13" x14ac:dyDescent="0.25">
      <c r="A945" s="42" t="s">
        <v>111</v>
      </c>
      <c r="B945" s="40" t="s">
        <v>111</v>
      </c>
      <c r="C945" s="40" t="s">
        <v>2764</v>
      </c>
      <c r="D945" s="40" t="s">
        <v>2763</v>
      </c>
      <c r="E945" s="68">
        <v>33401</v>
      </c>
      <c r="F945" s="2" t="s">
        <v>314</v>
      </c>
      <c r="G945" s="40">
        <v>2312000</v>
      </c>
      <c r="H945" s="2" t="str">
        <f t="shared" ref="H945:H1007" si="62">_xlfn.CONCAT(E945,G945)</f>
        <v>334012312000</v>
      </c>
      <c r="I945" s="2" t="str">
        <f t="shared" ref="I945:I1007" si="63">MID(G945,1,1)</f>
        <v>2</v>
      </c>
      <c r="J945" s="2" t="s">
        <v>580</v>
      </c>
      <c r="K945" s="21">
        <v>100</v>
      </c>
      <c r="L945" t="e">
        <f>INDEX('A I D FUTURES'!$B:$B,MATCH(H945,'A I D FUTURES'!$A:$A,0))</f>
        <v>#N/A</v>
      </c>
    </row>
    <row r="946" spans="1:13" x14ac:dyDescent="0.25">
      <c r="A946" s="42" t="s">
        <v>111</v>
      </c>
      <c r="B946" s="40" t="s">
        <v>111</v>
      </c>
      <c r="C946" s="40" t="s">
        <v>2764</v>
      </c>
      <c r="D946" s="40" t="s">
        <v>2763</v>
      </c>
      <c r="E946" s="68">
        <v>33401</v>
      </c>
      <c r="F946" s="2" t="s">
        <v>314</v>
      </c>
      <c r="G946" s="40">
        <v>6230000</v>
      </c>
      <c r="H946" s="2" t="str">
        <f t="shared" si="62"/>
        <v>334016230000</v>
      </c>
      <c r="I946" s="2" t="str">
        <f t="shared" si="63"/>
        <v>6</v>
      </c>
      <c r="J946" s="2" t="s">
        <v>717</v>
      </c>
      <c r="K946" s="21">
        <v>4000</v>
      </c>
      <c r="L946" t="e">
        <f>INDEX('A I D FUTURES'!$B:$B,MATCH(H946,'A I D FUTURES'!$A:$A,0))</f>
        <v>#N/A</v>
      </c>
    </row>
    <row r="947" spans="1:13" x14ac:dyDescent="0.25">
      <c r="A947" s="62" t="s">
        <v>284</v>
      </c>
      <c r="B947" s="108" t="s">
        <v>284</v>
      </c>
      <c r="C947" s="40" t="s">
        <v>2751</v>
      </c>
      <c r="D947" s="40" t="s">
        <v>2750</v>
      </c>
      <c r="E947" s="65">
        <v>33402</v>
      </c>
      <c r="F947" s="64" t="s">
        <v>348</v>
      </c>
      <c r="G947" s="87">
        <v>1510002</v>
      </c>
      <c r="H947" s="64" t="str">
        <f t="shared" si="62"/>
        <v>334021510002</v>
      </c>
      <c r="I947" s="64" t="str">
        <f t="shared" si="63"/>
        <v>1</v>
      </c>
      <c r="J947" s="64" t="s">
        <v>347</v>
      </c>
      <c r="K947" s="21">
        <v>11500</v>
      </c>
      <c r="L947" t="e">
        <f>INDEX('A I D FUTURES'!$B:$B,MATCH(H947,'A I D FUTURES'!$A:$A,0))</f>
        <v>#N/A</v>
      </c>
    </row>
    <row r="948" spans="1:13" x14ac:dyDescent="0.25">
      <c r="A948" s="42" t="s">
        <v>111</v>
      </c>
      <c r="B948" s="40" t="s">
        <v>111</v>
      </c>
      <c r="C948" s="40" t="s">
        <v>2764</v>
      </c>
      <c r="D948" s="40" t="s">
        <v>2763</v>
      </c>
      <c r="E948" s="68">
        <v>33402</v>
      </c>
      <c r="F948" s="2" t="s">
        <v>348</v>
      </c>
      <c r="G948" s="40">
        <v>4490001</v>
      </c>
      <c r="H948" s="2" t="str">
        <f t="shared" si="62"/>
        <v>334024490001</v>
      </c>
      <c r="I948" s="2" t="str">
        <f t="shared" si="63"/>
        <v>4</v>
      </c>
      <c r="J948" s="40" t="s">
        <v>604</v>
      </c>
      <c r="K948" s="21">
        <v>171000</v>
      </c>
      <c r="L948" t="e">
        <f>INDEX('A I D FUTURES'!$B:$B,MATCH(H948,'A I D FUTURES'!$A:$A,0))</f>
        <v>#N/A</v>
      </c>
    </row>
    <row r="949" spans="1:13" x14ac:dyDescent="0.25">
      <c r="A949" s="42" t="s">
        <v>111</v>
      </c>
      <c r="B949" s="40" t="s">
        <v>111</v>
      </c>
      <c r="C949" s="40" t="s">
        <v>2764</v>
      </c>
      <c r="D949" s="40" t="s">
        <v>2763</v>
      </c>
      <c r="E949" s="68">
        <v>33402</v>
      </c>
      <c r="F949" s="2" t="s">
        <v>348</v>
      </c>
      <c r="G949" s="40">
        <v>4490002</v>
      </c>
      <c r="H949" s="2" t="str">
        <f t="shared" si="62"/>
        <v>334024490002</v>
      </c>
      <c r="I949" s="2" t="str">
        <f t="shared" si="63"/>
        <v>4</v>
      </c>
      <c r="J949" s="40" t="s">
        <v>605</v>
      </c>
      <c r="K949" s="21">
        <v>45000</v>
      </c>
      <c r="L949" t="e">
        <f>INDEX('A I D FUTURES'!$B:$B,MATCH(H949,'A I D FUTURES'!$A:$A,0))</f>
        <v>#N/A</v>
      </c>
    </row>
    <row r="950" spans="1:13" x14ac:dyDescent="0.25">
      <c r="A950" s="42" t="s">
        <v>144</v>
      </c>
      <c r="B950" s="40" t="s">
        <v>144</v>
      </c>
      <c r="C950" s="40" t="s">
        <v>2751</v>
      </c>
      <c r="D950" s="40" t="s">
        <v>2750</v>
      </c>
      <c r="E950" s="68">
        <v>33403</v>
      </c>
      <c r="F950" s="2" t="s">
        <v>444</v>
      </c>
      <c r="G950" s="40">
        <v>2260600</v>
      </c>
      <c r="H950" s="2" t="str">
        <f t="shared" si="62"/>
        <v>334032260600</v>
      </c>
      <c r="I950" s="2" t="str">
        <f t="shared" si="63"/>
        <v>2</v>
      </c>
      <c r="J950" s="2" t="s">
        <v>445</v>
      </c>
      <c r="K950" s="21">
        <v>2000</v>
      </c>
      <c r="L950" t="e">
        <f>INDEX('A I D FUTURES'!$B:$B,MATCH(H950,'A I D FUTURES'!$A:$A,0))</f>
        <v>#N/A</v>
      </c>
    </row>
    <row r="951" spans="1:13" x14ac:dyDescent="0.25">
      <c r="A951" s="42" t="s">
        <v>144</v>
      </c>
      <c r="B951" s="40" t="s">
        <v>144</v>
      </c>
      <c r="C951" s="40" t="s">
        <v>2751</v>
      </c>
      <c r="D951" s="40" t="s">
        <v>2750</v>
      </c>
      <c r="E951" s="68">
        <v>33403</v>
      </c>
      <c r="F951" s="2" t="s">
        <v>444</v>
      </c>
      <c r="G951" s="40">
        <v>2260900</v>
      </c>
      <c r="H951" s="2" t="str">
        <f t="shared" si="62"/>
        <v>334032260900</v>
      </c>
      <c r="I951" s="2" t="str">
        <f t="shared" si="63"/>
        <v>2</v>
      </c>
      <c r="J951" s="2" t="s">
        <v>450</v>
      </c>
      <c r="K951" s="21">
        <v>3000</v>
      </c>
      <c r="L951" t="e">
        <f>INDEX('A I D FUTURES'!$B:$B,MATCH(H951,'A I D FUTURES'!$A:$A,0))</f>
        <v>#N/A</v>
      </c>
    </row>
    <row r="952" spans="1:13" x14ac:dyDescent="0.25">
      <c r="A952" s="42" t="s">
        <v>144</v>
      </c>
      <c r="B952" s="40" t="s">
        <v>144</v>
      </c>
      <c r="C952" s="40" t="s">
        <v>2751</v>
      </c>
      <c r="D952" s="40" t="s">
        <v>2750</v>
      </c>
      <c r="E952" s="68">
        <v>33403</v>
      </c>
      <c r="F952" s="2" t="s">
        <v>444</v>
      </c>
      <c r="G952" s="40">
        <v>2269900</v>
      </c>
      <c r="H952" s="2" t="str">
        <f t="shared" si="62"/>
        <v>334032269900</v>
      </c>
      <c r="I952" s="2" t="str">
        <f t="shared" si="63"/>
        <v>2</v>
      </c>
      <c r="J952" s="2" t="s">
        <v>469</v>
      </c>
      <c r="K952" s="21">
        <v>1000</v>
      </c>
      <c r="L952" t="e">
        <f>INDEX('A I D FUTURES'!$B:$B,MATCH(H952,'A I D FUTURES'!$A:$A,0))</f>
        <v>#N/A</v>
      </c>
    </row>
    <row r="953" spans="1:13" x14ac:dyDescent="0.25">
      <c r="A953" s="55" t="s">
        <v>78</v>
      </c>
      <c r="B953" s="40" t="s">
        <v>78</v>
      </c>
      <c r="C953" s="40">
        <v>10</v>
      </c>
      <c r="D953" s="40" t="s">
        <v>2756</v>
      </c>
      <c r="E953" s="68">
        <v>33600</v>
      </c>
      <c r="F953" s="2" t="s">
        <v>707</v>
      </c>
      <c r="G953" s="40">
        <v>6190061</v>
      </c>
      <c r="H953" s="2" t="str">
        <f t="shared" si="62"/>
        <v>336006190061</v>
      </c>
      <c r="I953" s="2" t="str">
        <f t="shared" si="63"/>
        <v>6</v>
      </c>
      <c r="J953" s="2" t="s">
        <v>708</v>
      </c>
      <c r="K953" s="21">
        <v>42000</v>
      </c>
      <c r="L953" t="e">
        <f>INDEX('A I D FUTURES'!$B:$B,MATCH(H953,'A I D FUTURES'!$A:$A,0))</f>
        <v>#N/A</v>
      </c>
    </row>
    <row r="954" spans="1:13" x14ac:dyDescent="0.25">
      <c r="A954" s="62" t="s">
        <v>284</v>
      </c>
      <c r="B954" s="108" t="s">
        <v>284</v>
      </c>
      <c r="C954" s="40" t="s">
        <v>2751</v>
      </c>
      <c r="D954" s="40" t="s">
        <v>2750</v>
      </c>
      <c r="E954" s="65">
        <v>33700</v>
      </c>
      <c r="F954" s="64" t="s">
        <v>315</v>
      </c>
      <c r="G954" s="87">
        <v>1300001</v>
      </c>
      <c r="H954" s="64" t="str">
        <f t="shared" si="62"/>
        <v>337001300001</v>
      </c>
      <c r="I954" s="64" t="str">
        <f t="shared" si="63"/>
        <v>1</v>
      </c>
      <c r="J954" s="64" t="s">
        <v>299</v>
      </c>
      <c r="K954" s="21">
        <v>9681.7099999999991</v>
      </c>
      <c r="L954" t="e">
        <f>INDEX('A I D FUTURES'!$B:$B,MATCH(H954,'A I D FUTURES'!$A:$A,0))</f>
        <v>#N/A</v>
      </c>
      <c r="M954" s="56" t="e">
        <f>+K954-L954</f>
        <v>#N/A</v>
      </c>
    </row>
    <row r="955" spans="1:13" x14ac:dyDescent="0.25">
      <c r="A955" s="62" t="s">
        <v>284</v>
      </c>
      <c r="B955" s="108" t="s">
        <v>284</v>
      </c>
      <c r="C955" s="40" t="s">
        <v>2751</v>
      </c>
      <c r="D955" s="40" t="s">
        <v>2750</v>
      </c>
      <c r="E955" s="65">
        <v>33700</v>
      </c>
      <c r="F955" s="64" t="s">
        <v>315</v>
      </c>
      <c r="G955" s="87">
        <v>1300201</v>
      </c>
      <c r="H955" s="64" t="str">
        <f t="shared" si="62"/>
        <v>337001300201</v>
      </c>
      <c r="I955" s="64" t="str">
        <f t="shared" si="63"/>
        <v>1</v>
      </c>
      <c r="J955" s="64" t="s">
        <v>327</v>
      </c>
      <c r="K955" s="21">
        <v>5663.42</v>
      </c>
      <c r="L955" t="e">
        <f>INDEX('A I D FUTURES'!$B:$B,MATCH(H955,'A I D FUTURES'!$A:$A,0))</f>
        <v>#N/A</v>
      </c>
    </row>
    <row r="956" spans="1:13" x14ac:dyDescent="0.25">
      <c r="A956" s="62" t="s">
        <v>284</v>
      </c>
      <c r="B956" s="108" t="s">
        <v>284</v>
      </c>
      <c r="C956" s="40" t="s">
        <v>2751</v>
      </c>
      <c r="D956" s="40" t="s">
        <v>2750</v>
      </c>
      <c r="E956" s="65">
        <v>33700</v>
      </c>
      <c r="F956" s="64" t="s">
        <v>315</v>
      </c>
      <c r="G956" s="87">
        <v>1300202</v>
      </c>
      <c r="H956" s="64" t="str">
        <f t="shared" si="62"/>
        <v>337001300202</v>
      </c>
      <c r="I956" s="64" t="str">
        <f t="shared" si="63"/>
        <v>1</v>
      </c>
      <c r="J956" s="64" t="s">
        <v>328</v>
      </c>
      <c r="K956" s="21">
        <v>7845.32</v>
      </c>
      <c r="L956" t="e">
        <f>INDEX('A I D FUTURES'!$B:$B,MATCH(H956,'A I D FUTURES'!$A:$A,0))</f>
        <v>#N/A</v>
      </c>
      <c r="M956" s="56" t="e">
        <f>+K956-L956</f>
        <v>#N/A</v>
      </c>
    </row>
    <row r="957" spans="1:13" x14ac:dyDescent="0.25">
      <c r="A957" s="62" t="s">
        <v>284</v>
      </c>
      <c r="B957" s="108" t="s">
        <v>284</v>
      </c>
      <c r="C957" s="40" t="s">
        <v>2751</v>
      </c>
      <c r="D957" s="40" t="s">
        <v>2750</v>
      </c>
      <c r="E957" s="65">
        <v>33700</v>
      </c>
      <c r="F957" s="64" t="s">
        <v>315</v>
      </c>
      <c r="G957" s="87">
        <v>1600001</v>
      </c>
      <c r="H957" s="64" t="str">
        <f t="shared" si="62"/>
        <v>337001600001</v>
      </c>
      <c r="I957" s="64" t="str">
        <f t="shared" si="63"/>
        <v>1</v>
      </c>
      <c r="J957" s="64" t="s">
        <v>349</v>
      </c>
      <c r="K957" s="21">
        <v>7317.72</v>
      </c>
      <c r="L957" t="e">
        <f>INDEX('A I D FUTURES'!$B:$B,MATCH(H957,'A I D FUTURES'!$A:$A,0))</f>
        <v>#N/A</v>
      </c>
    </row>
    <row r="958" spans="1:13" x14ac:dyDescent="0.25">
      <c r="A958" s="42" t="s">
        <v>150</v>
      </c>
      <c r="B958" s="40" t="s">
        <v>150</v>
      </c>
      <c r="C958" s="40" t="s">
        <v>2755</v>
      </c>
      <c r="D958" s="40" t="s">
        <v>2754</v>
      </c>
      <c r="E958" s="68">
        <v>33700</v>
      </c>
      <c r="F958" s="2" t="s">
        <v>315</v>
      </c>
      <c r="G958" s="40">
        <v>2120000</v>
      </c>
      <c r="H958" s="2" t="str">
        <f t="shared" si="62"/>
        <v>337002120000</v>
      </c>
      <c r="I958" s="2" t="str">
        <f t="shared" si="63"/>
        <v>2</v>
      </c>
      <c r="J958" s="2" t="s">
        <v>368</v>
      </c>
      <c r="K958" s="21">
        <v>5000</v>
      </c>
      <c r="L958" t="e">
        <f>INDEX('A I D FUTURES'!$B:$B,MATCH(H958,'A I D FUTURES'!$A:$A,0))</f>
        <v>#N/A</v>
      </c>
    </row>
    <row r="959" spans="1:13" x14ac:dyDescent="0.25">
      <c r="A959" s="42" t="s">
        <v>111</v>
      </c>
      <c r="B959" s="40" t="s">
        <v>150</v>
      </c>
      <c r="C959" s="40" t="s">
        <v>2755</v>
      </c>
      <c r="D959" s="40" t="s">
        <v>2754</v>
      </c>
      <c r="E959" s="68">
        <v>33700</v>
      </c>
      <c r="F959" s="2" t="s">
        <v>315</v>
      </c>
      <c r="G959" s="40">
        <v>2130001</v>
      </c>
      <c r="H959" s="2" t="str">
        <f t="shared" si="62"/>
        <v>337002130001</v>
      </c>
      <c r="I959" s="2" t="str">
        <f t="shared" si="63"/>
        <v>2</v>
      </c>
      <c r="J959" s="2" t="s">
        <v>378</v>
      </c>
      <c r="K959" s="21">
        <v>2000</v>
      </c>
      <c r="L959" t="e">
        <f>INDEX('A I D FUTURES'!$B:$B,MATCH(H959,'A I D FUTURES'!$A:$A,0))</f>
        <v>#N/A</v>
      </c>
    </row>
    <row r="960" spans="1:13" x14ac:dyDescent="0.25">
      <c r="A960" s="42" t="s">
        <v>214</v>
      </c>
      <c r="B960" s="40" t="s">
        <v>214</v>
      </c>
      <c r="C960" s="40" t="s">
        <v>2755</v>
      </c>
      <c r="D960" s="40" t="s">
        <v>2754</v>
      </c>
      <c r="E960" s="68">
        <v>33700</v>
      </c>
      <c r="F960" s="2" t="s">
        <v>315</v>
      </c>
      <c r="G960" s="40">
        <v>2210001</v>
      </c>
      <c r="H960" s="2" t="str">
        <f t="shared" si="62"/>
        <v>337002210001</v>
      </c>
      <c r="I960" s="2" t="str">
        <f t="shared" si="63"/>
        <v>2</v>
      </c>
      <c r="J960" s="2" t="s">
        <v>397</v>
      </c>
      <c r="K960" s="21">
        <v>10000</v>
      </c>
      <c r="L960">
        <f>INDEX('A I D FUTURES'!$B:$B,MATCH(H960,'A I D FUTURES'!$A:$A,0))</f>
        <v>6000</v>
      </c>
    </row>
    <row r="961" spans="1:13" x14ac:dyDescent="0.25">
      <c r="A961" s="42" t="s">
        <v>214</v>
      </c>
      <c r="B961" s="40" t="s">
        <v>214</v>
      </c>
      <c r="C961" s="40" t="s">
        <v>2755</v>
      </c>
      <c r="D961" s="40" t="s">
        <v>2754</v>
      </c>
      <c r="E961" s="68">
        <v>33700</v>
      </c>
      <c r="F961" s="2" t="s">
        <v>315</v>
      </c>
      <c r="G961" s="40">
        <v>2210101</v>
      </c>
      <c r="H961" s="2" t="str">
        <f t="shared" si="62"/>
        <v>337002210101</v>
      </c>
      <c r="I961" s="2" t="str">
        <f t="shared" si="63"/>
        <v>2</v>
      </c>
      <c r="J961" s="2" t="s">
        <v>403</v>
      </c>
      <c r="K961" s="21">
        <v>300</v>
      </c>
      <c r="L961" t="e">
        <f>INDEX('A I D FUTURES'!$B:$B,MATCH(H961,'A I D FUTURES'!$A:$A,0))</f>
        <v>#N/A</v>
      </c>
    </row>
    <row r="962" spans="1:13" x14ac:dyDescent="0.25">
      <c r="A962" s="42" t="s">
        <v>214</v>
      </c>
      <c r="B962" s="40" t="s">
        <v>214</v>
      </c>
      <c r="C962" s="40" t="s">
        <v>2755</v>
      </c>
      <c r="D962" s="40" t="s">
        <v>2754</v>
      </c>
      <c r="E962" s="68">
        <v>33700</v>
      </c>
      <c r="F962" s="2" t="s">
        <v>315</v>
      </c>
      <c r="G962" s="40">
        <v>2210201</v>
      </c>
      <c r="H962" s="2" t="str">
        <f t="shared" si="62"/>
        <v>337002210201</v>
      </c>
      <c r="I962" s="2" t="str">
        <f t="shared" si="63"/>
        <v>2</v>
      </c>
      <c r="J962" s="2" t="s">
        <v>405</v>
      </c>
      <c r="K962" s="21">
        <v>4000</v>
      </c>
      <c r="L962">
        <f>INDEX('A I D FUTURES'!$B:$B,MATCH(H962,'A I D FUTURES'!$A:$A,0))</f>
        <v>4000</v>
      </c>
    </row>
    <row r="963" spans="1:13" x14ac:dyDescent="0.25">
      <c r="A963" s="42" t="s">
        <v>278</v>
      </c>
      <c r="B963" s="40" t="s">
        <v>278</v>
      </c>
      <c r="C963" s="40" t="s">
        <v>2751</v>
      </c>
      <c r="D963" s="40" t="s">
        <v>2750</v>
      </c>
      <c r="E963" s="68">
        <v>33700</v>
      </c>
      <c r="F963" s="2" t="s">
        <v>315</v>
      </c>
      <c r="G963" s="40">
        <v>2220001</v>
      </c>
      <c r="H963" s="2" t="str">
        <f t="shared" si="62"/>
        <v>337002220001</v>
      </c>
      <c r="I963" s="2" t="str">
        <f t="shared" si="63"/>
        <v>2</v>
      </c>
      <c r="J963" s="2" t="s">
        <v>421</v>
      </c>
      <c r="K963" s="21">
        <v>1200</v>
      </c>
      <c r="L963">
        <f>INDEX('A I D FUTURES'!$B:$B,MATCH(H963,'A I D FUTURES'!$A:$A,0))</f>
        <v>1200</v>
      </c>
    </row>
    <row r="964" spans="1:13" x14ac:dyDescent="0.25">
      <c r="A964" s="42" t="s">
        <v>111</v>
      </c>
      <c r="B964" s="40" t="s">
        <v>111</v>
      </c>
      <c r="C964" s="40" t="s">
        <v>2764</v>
      </c>
      <c r="D964" s="40" t="s">
        <v>2763</v>
      </c>
      <c r="E964" s="68">
        <v>33700</v>
      </c>
      <c r="F964" s="27" t="s">
        <v>460</v>
      </c>
      <c r="G964" s="40">
        <v>2260900</v>
      </c>
      <c r="H964" s="2" t="str">
        <f t="shared" si="62"/>
        <v>337002260900</v>
      </c>
      <c r="I964" s="2" t="str">
        <f t="shared" si="63"/>
        <v>2</v>
      </c>
      <c r="J964" s="27" t="s">
        <v>461</v>
      </c>
      <c r="K964" s="21">
        <v>2000</v>
      </c>
      <c r="L964" t="e">
        <f>INDEX('A I D FUTURES'!$B:$B,MATCH(H964,'A I D FUTURES'!$A:$A,0))</f>
        <v>#N/A</v>
      </c>
    </row>
    <row r="965" spans="1:13" x14ac:dyDescent="0.25">
      <c r="A965" s="42" t="s">
        <v>111</v>
      </c>
      <c r="B965" s="40" t="s">
        <v>111</v>
      </c>
      <c r="C965" s="40" t="s">
        <v>2764</v>
      </c>
      <c r="D965" s="40" t="s">
        <v>2763</v>
      </c>
      <c r="E965" s="68">
        <v>33700</v>
      </c>
      <c r="F965" s="2" t="s">
        <v>315</v>
      </c>
      <c r="G965" s="40">
        <v>6320037</v>
      </c>
      <c r="H965" s="2" t="str">
        <f t="shared" si="62"/>
        <v>337006320037</v>
      </c>
      <c r="I965" s="2" t="str">
        <f t="shared" si="63"/>
        <v>6</v>
      </c>
      <c r="J965" s="2" t="s">
        <v>725</v>
      </c>
      <c r="K965" s="21">
        <v>3000</v>
      </c>
      <c r="L965" t="e">
        <f>INDEX('A I D FUTURES'!$B:$B,MATCH(H965,'A I D FUTURES'!$A:$A,0))</f>
        <v>#N/A</v>
      </c>
    </row>
    <row r="966" spans="1:13" x14ac:dyDescent="0.25">
      <c r="A966" s="62" t="s">
        <v>284</v>
      </c>
      <c r="B966" s="108" t="s">
        <v>284</v>
      </c>
      <c r="C966" s="40" t="s">
        <v>2751</v>
      </c>
      <c r="D966" s="40" t="s">
        <v>2750</v>
      </c>
      <c r="E966" s="65">
        <v>33701</v>
      </c>
      <c r="F966" s="64" t="s">
        <v>149</v>
      </c>
      <c r="G966" s="87">
        <v>1310001</v>
      </c>
      <c r="H966" s="64" t="str">
        <f t="shared" si="62"/>
        <v>337011310001</v>
      </c>
      <c r="I966" s="64" t="str">
        <f t="shared" si="63"/>
        <v>1</v>
      </c>
      <c r="J966" s="64" t="s">
        <v>329</v>
      </c>
      <c r="K966" s="21">
        <v>7968.66</v>
      </c>
      <c r="L966" t="e">
        <f>INDEX('A I D FUTURES'!$B:$B,MATCH(H966,'A I D FUTURES'!$A:$A,0))</f>
        <v>#N/A</v>
      </c>
    </row>
    <row r="967" spans="1:13" x14ac:dyDescent="0.25">
      <c r="A967" s="62" t="s">
        <v>284</v>
      </c>
      <c r="B967" s="108" t="s">
        <v>284</v>
      </c>
      <c r="C967" s="40" t="s">
        <v>2751</v>
      </c>
      <c r="D967" s="40" t="s">
        <v>2750</v>
      </c>
      <c r="E967" s="65">
        <v>33701</v>
      </c>
      <c r="F967" s="64" t="s">
        <v>149</v>
      </c>
      <c r="G967" s="87">
        <v>1310003</v>
      </c>
      <c r="H967" s="64" t="str">
        <f t="shared" si="62"/>
        <v>337011310003</v>
      </c>
      <c r="I967" s="64" t="str">
        <f t="shared" si="63"/>
        <v>1</v>
      </c>
      <c r="J967" s="64" t="s">
        <v>341</v>
      </c>
      <c r="K967" s="21">
        <v>953.82</v>
      </c>
      <c r="L967" t="e">
        <f>INDEX('A I D FUTURES'!$B:$B,MATCH(H967,'A I D FUTURES'!$A:$A,0))</f>
        <v>#N/A</v>
      </c>
    </row>
    <row r="968" spans="1:13" x14ac:dyDescent="0.25">
      <c r="A968" s="62" t="s">
        <v>284</v>
      </c>
      <c r="B968" s="108" t="s">
        <v>284</v>
      </c>
      <c r="C968" s="40" t="s">
        <v>2751</v>
      </c>
      <c r="D968" s="40" t="s">
        <v>2750</v>
      </c>
      <c r="E968" s="65">
        <v>33701</v>
      </c>
      <c r="F968" s="64" t="s">
        <v>149</v>
      </c>
      <c r="G968" s="87">
        <v>1310004</v>
      </c>
      <c r="H968" s="64" t="str">
        <f t="shared" si="62"/>
        <v>337011310004</v>
      </c>
      <c r="I968" s="64" t="str">
        <f t="shared" si="63"/>
        <v>1</v>
      </c>
      <c r="J968" s="64" t="s">
        <v>342</v>
      </c>
      <c r="K968" s="21">
        <v>662.76</v>
      </c>
      <c r="L968" t="e">
        <f>INDEX('A I D FUTURES'!$B:$B,MATCH(H968,'A I D FUTURES'!$A:$A,0))</f>
        <v>#N/A</v>
      </c>
    </row>
    <row r="969" spans="1:13" x14ac:dyDescent="0.25">
      <c r="A969" s="62" t="s">
        <v>284</v>
      </c>
      <c r="B969" s="108" t="s">
        <v>284</v>
      </c>
      <c r="C969" s="40" t="s">
        <v>2751</v>
      </c>
      <c r="D969" s="40" t="s">
        <v>2750</v>
      </c>
      <c r="E969" s="65">
        <v>33701</v>
      </c>
      <c r="F969" s="64" t="s">
        <v>149</v>
      </c>
      <c r="G969" s="87">
        <v>1600001</v>
      </c>
      <c r="H969" s="64" t="str">
        <f t="shared" si="62"/>
        <v>337011600001</v>
      </c>
      <c r="I969" s="64" t="str">
        <f t="shared" si="63"/>
        <v>1</v>
      </c>
      <c r="J969" s="64" t="s">
        <v>349</v>
      </c>
      <c r="K969" s="21">
        <v>3024.21</v>
      </c>
      <c r="L969" t="e">
        <f>INDEX('A I D FUTURES'!$B:$B,MATCH(H969,'A I D FUTURES'!$A:$A,0))</f>
        <v>#N/A</v>
      </c>
    </row>
    <row r="970" spans="1:13" x14ac:dyDescent="0.25">
      <c r="A970" s="42" t="s">
        <v>111</v>
      </c>
      <c r="B970" s="40" t="s">
        <v>111</v>
      </c>
      <c r="C970" s="40" t="s">
        <v>2764</v>
      </c>
      <c r="D970" s="40" t="s">
        <v>2763</v>
      </c>
      <c r="E970" s="68">
        <v>33701</v>
      </c>
      <c r="F970" s="2" t="s">
        <v>149</v>
      </c>
      <c r="G970" s="40">
        <v>2260901</v>
      </c>
      <c r="H970" s="2" t="str">
        <f t="shared" si="62"/>
        <v>337012260901</v>
      </c>
      <c r="I970" s="2" t="str">
        <f t="shared" si="63"/>
        <v>2</v>
      </c>
      <c r="J970" s="2" t="s">
        <v>451</v>
      </c>
      <c r="K970" s="21">
        <v>32000</v>
      </c>
      <c r="L970" t="e">
        <f>INDEX('A I D FUTURES'!$B:$B,MATCH(H970,'A I D FUTURES'!$A:$A,0))</f>
        <v>#N/A</v>
      </c>
    </row>
    <row r="971" spans="1:13" x14ac:dyDescent="0.25">
      <c r="A971" s="42" t="s">
        <v>111</v>
      </c>
      <c r="B971" s="40" t="s">
        <v>111</v>
      </c>
      <c r="C971" s="40" t="s">
        <v>2764</v>
      </c>
      <c r="D971" s="40" t="s">
        <v>2763</v>
      </c>
      <c r="E971" s="68">
        <v>33701</v>
      </c>
      <c r="F971" s="2" t="s">
        <v>149</v>
      </c>
      <c r="G971" s="40">
        <v>2279956</v>
      </c>
      <c r="H971" s="2" t="str">
        <f t="shared" si="62"/>
        <v>337012279956</v>
      </c>
      <c r="I971" s="2" t="str">
        <f t="shared" si="63"/>
        <v>2</v>
      </c>
      <c r="J971" s="2" t="s">
        <v>568</v>
      </c>
      <c r="K971" s="21">
        <v>1000</v>
      </c>
      <c r="L971" t="e">
        <f>INDEX('A I D FUTURES'!$B:$B,MATCH(H971,'A I D FUTURES'!$A:$A,0))</f>
        <v>#N/A</v>
      </c>
    </row>
    <row r="972" spans="1:13" x14ac:dyDescent="0.25">
      <c r="A972" s="42" t="s">
        <v>111</v>
      </c>
      <c r="B972" s="40" t="s">
        <v>111</v>
      </c>
      <c r="C972" s="40" t="s">
        <v>2764</v>
      </c>
      <c r="D972" s="40" t="s">
        <v>2763</v>
      </c>
      <c r="E972" s="68">
        <v>33701</v>
      </c>
      <c r="F972" s="2" t="s">
        <v>149</v>
      </c>
      <c r="G972" s="40">
        <v>2312000</v>
      </c>
      <c r="H972" s="2" t="str">
        <f t="shared" si="62"/>
        <v>337012312000</v>
      </c>
      <c r="I972" s="2" t="str">
        <f t="shared" si="63"/>
        <v>2</v>
      </c>
      <c r="J972" s="2" t="s">
        <v>580</v>
      </c>
      <c r="K972" s="21">
        <v>100</v>
      </c>
      <c r="L972" t="e">
        <f>INDEX('A I D FUTURES'!$B:$B,MATCH(H972,'A I D FUTURES'!$A:$A,0))</f>
        <v>#N/A</v>
      </c>
    </row>
    <row r="973" spans="1:13" x14ac:dyDescent="0.25">
      <c r="A973" s="42" t="s">
        <v>111</v>
      </c>
      <c r="B973" s="40" t="s">
        <v>111</v>
      </c>
      <c r="C973" s="40" t="s">
        <v>2764</v>
      </c>
      <c r="D973" s="40" t="s">
        <v>2763</v>
      </c>
      <c r="E973" s="68">
        <v>33800</v>
      </c>
      <c r="F973" s="2" t="s">
        <v>358</v>
      </c>
      <c r="G973" s="40">
        <v>2090002</v>
      </c>
      <c r="H973" s="2" t="str">
        <f t="shared" si="62"/>
        <v>338002090002</v>
      </c>
      <c r="I973" s="2" t="str">
        <f t="shared" si="63"/>
        <v>2</v>
      </c>
      <c r="J973" s="2" t="s">
        <v>357</v>
      </c>
      <c r="K973" s="21">
        <v>4000</v>
      </c>
      <c r="L973" t="e">
        <f>INDEX('A I D FUTURES'!$B:$B,MATCH(H973,'A I D FUTURES'!$A:$A,0))</f>
        <v>#N/A</v>
      </c>
      <c r="M973" s="56" t="e">
        <f t="shared" ref="M973:M974" si="64">+K973-L973</f>
        <v>#N/A</v>
      </c>
    </row>
    <row r="974" spans="1:13" x14ac:dyDescent="0.25">
      <c r="A974" s="42" t="s">
        <v>111</v>
      </c>
      <c r="B974" s="40" t="s">
        <v>111</v>
      </c>
      <c r="C974" s="40" t="s">
        <v>2764</v>
      </c>
      <c r="D974" s="40" t="s">
        <v>2763</v>
      </c>
      <c r="E974" s="68">
        <v>33800</v>
      </c>
      <c r="F974" s="2" t="s">
        <v>358</v>
      </c>
      <c r="G974" s="40">
        <v>2260903</v>
      </c>
      <c r="H974" s="2" t="str">
        <f t="shared" si="62"/>
        <v>338002260903</v>
      </c>
      <c r="I974" s="2" t="str">
        <f t="shared" si="63"/>
        <v>2</v>
      </c>
      <c r="J974" s="2" t="s">
        <v>455</v>
      </c>
      <c r="K974" s="21">
        <v>20750</v>
      </c>
      <c r="L974" t="e">
        <f>INDEX('A I D FUTURES'!$B:$B,MATCH(H974,'A I D FUTURES'!$A:$A,0))</f>
        <v>#N/A</v>
      </c>
      <c r="M974" s="56" t="e">
        <f t="shared" si="64"/>
        <v>#N/A</v>
      </c>
    </row>
    <row r="975" spans="1:13" x14ac:dyDescent="0.25">
      <c r="A975" s="42" t="s">
        <v>111</v>
      </c>
      <c r="B975" s="40" t="s">
        <v>111</v>
      </c>
      <c r="C975" s="40" t="s">
        <v>2764</v>
      </c>
      <c r="D975" s="40" t="s">
        <v>2763</v>
      </c>
      <c r="E975" s="68">
        <v>33800</v>
      </c>
      <c r="F975" s="2" t="s">
        <v>358</v>
      </c>
      <c r="G975" s="40">
        <v>2260905</v>
      </c>
      <c r="H975" s="2" t="str">
        <f t="shared" si="62"/>
        <v>338002260905</v>
      </c>
      <c r="I975" s="2" t="str">
        <f t="shared" si="63"/>
        <v>2</v>
      </c>
      <c r="J975" s="2" t="s">
        <v>457</v>
      </c>
      <c r="K975" s="21">
        <v>33000</v>
      </c>
      <c r="L975">
        <f>INDEX('A I D FUTURES'!$B:$B,MATCH(H975,'A I D FUTURES'!$A:$A,0))</f>
        <v>3982.91</v>
      </c>
    </row>
    <row r="976" spans="1:13" x14ac:dyDescent="0.25">
      <c r="A976" s="42" t="s">
        <v>111</v>
      </c>
      <c r="B976" s="40" t="s">
        <v>111</v>
      </c>
      <c r="C976" s="40" t="s">
        <v>2764</v>
      </c>
      <c r="D976" s="40" t="s">
        <v>2763</v>
      </c>
      <c r="E976" s="68">
        <v>33800</v>
      </c>
      <c r="F976" s="2" t="s">
        <v>358</v>
      </c>
      <c r="G976" s="40">
        <v>2260906</v>
      </c>
      <c r="H976" s="2" t="str">
        <f t="shared" si="62"/>
        <v>338002260906</v>
      </c>
      <c r="I976" s="2" t="str">
        <f t="shared" si="63"/>
        <v>2</v>
      </c>
      <c r="J976" s="2" t="s">
        <v>458</v>
      </c>
      <c r="K976" s="21">
        <v>55000</v>
      </c>
      <c r="L976" t="e">
        <f>INDEX('A I D FUTURES'!$B:$B,MATCH(H976,'A I D FUTURES'!$A:$A,0))</f>
        <v>#N/A</v>
      </c>
    </row>
    <row r="977" spans="1:13" x14ac:dyDescent="0.25">
      <c r="A977" s="42" t="s">
        <v>111</v>
      </c>
      <c r="B977" s="40" t="s">
        <v>111</v>
      </c>
      <c r="C977" s="40" t="s">
        <v>2764</v>
      </c>
      <c r="D977" s="40" t="s">
        <v>2763</v>
      </c>
      <c r="E977" s="68">
        <v>33800</v>
      </c>
      <c r="F977" s="2" t="s">
        <v>358</v>
      </c>
      <c r="G977" s="40">
        <v>2260908</v>
      </c>
      <c r="H977" s="2" t="str">
        <f t="shared" si="62"/>
        <v>338002260908</v>
      </c>
      <c r="I977" s="2" t="str">
        <f t="shared" si="63"/>
        <v>2</v>
      </c>
      <c r="J977" s="2" t="s">
        <v>462</v>
      </c>
      <c r="K977" s="21">
        <v>22000</v>
      </c>
      <c r="L977">
        <f>INDEX('A I D FUTURES'!$B:$B,MATCH(H977,'A I D FUTURES'!$A:$A,0))</f>
        <v>17328</v>
      </c>
    </row>
    <row r="978" spans="1:13" x14ac:dyDescent="0.25">
      <c r="A978" s="42" t="s">
        <v>111</v>
      </c>
      <c r="B978" s="40" t="s">
        <v>111</v>
      </c>
      <c r="C978" s="40" t="s">
        <v>2764</v>
      </c>
      <c r="D978" s="40" t="s">
        <v>2763</v>
      </c>
      <c r="E978" s="68">
        <v>33800</v>
      </c>
      <c r="F978" s="27" t="s">
        <v>358</v>
      </c>
      <c r="G978" s="40">
        <v>2260909</v>
      </c>
      <c r="H978" s="2" t="str">
        <f t="shared" si="62"/>
        <v>338002260909</v>
      </c>
      <c r="I978" s="2" t="str">
        <f t="shared" si="63"/>
        <v>2</v>
      </c>
      <c r="J978" s="27" t="s">
        <v>463</v>
      </c>
      <c r="K978" s="21">
        <v>16360</v>
      </c>
      <c r="L978" t="e">
        <f>INDEX('A I D FUTURES'!$B:$B,MATCH(H978,'A I D FUTURES'!$A:$A,0))</f>
        <v>#N/A</v>
      </c>
      <c r="M978" s="56" t="e">
        <f>+K978-L978</f>
        <v>#N/A</v>
      </c>
    </row>
    <row r="979" spans="1:13" x14ac:dyDescent="0.25">
      <c r="A979" s="42" t="s">
        <v>111</v>
      </c>
      <c r="B979" s="40" t="s">
        <v>111</v>
      </c>
      <c r="C979" s="40" t="s">
        <v>2764</v>
      </c>
      <c r="D979" s="40" t="s">
        <v>2763</v>
      </c>
      <c r="E979" s="68">
        <v>33800</v>
      </c>
      <c r="F979" s="2" t="s">
        <v>358</v>
      </c>
      <c r="G979" s="40">
        <v>2270101</v>
      </c>
      <c r="H979" s="2" t="str">
        <f t="shared" si="62"/>
        <v>338002270101</v>
      </c>
      <c r="I979" s="2" t="str">
        <f t="shared" si="63"/>
        <v>2</v>
      </c>
      <c r="J979" s="2" t="s">
        <v>514</v>
      </c>
      <c r="K979" s="21">
        <v>9000</v>
      </c>
      <c r="L979" t="e">
        <f>INDEX('A I D FUTURES'!$B:$B,MATCH(H979,'A I D FUTURES'!$A:$A,0))</f>
        <v>#N/A</v>
      </c>
    </row>
    <row r="980" spans="1:13" x14ac:dyDescent="0.25">
      <c r="A980" s="42" t="s">
        <v>111</v>
      </c>
      <c r="B980" s="40" t="s">
        <v>111</v>
      </c>
      <c r="C980" s="40" t="s">
        <v>2764</v>
      </c>
      <c r="D980" s="40" t="s">
        <v>2763</v>
      </c>
      <c r="E980" s="68">
        <v>33800</v>
      </c>
      <c r="F980" s="2" t="s">
        <v>358</v>
      </c>
      <c r="G980" s="40">
        <v>2270600</v>
      </c>
      <c r="H980" s="2" t="str">
        <f t="shared" si="62"/>
        <v>338002270600</v>
      </c>
      <c r="I980" s="2" t="str">
        <f t="shared" si="63"/>
        <v>2</v>
      </c>
      <c r="J980" s="2" t="s">
        <v>522</v>
      </c>
      <c r="K980" s="21">
        <v>500</v>
      </c>
      <c r="L980" t="e">
        <f>INDEX('A I D FUTURES'!$B:$B,MATCH(H980,'A I D FUTURES'!$A:$A,0))</f>
        <v>#N/A</v>
      </c>
    </row>
    <row r="981" spans="1:13" x14ac:dyDescent="0.25">
      <c r="A981" s="42" t="s">
        <v>111</v>
      </c>
      <c r="B981" s="40" t="s">
        <v>111</v>
      </c>
      <c r="C981" s="40" t="s">
        <v>2764</v>
      </c>
      <c r="D981" s="40" t="s">
        <v>2763</v>
      </c>
      <c r="E981" s="68">
        <v>33800</v>
      </c>
      <c r="F981" s="2" t="s">
        <v>358</v>
      </c>
      <c r="G981" s="40">
        <v>2279927</v>
      </c>
      <c r="H981" s="2" t="str">
        <f t="shared" si="62"/>
        <v>338002279927</v>
      </c>
      <c r="I981" s="2" t="str">
        <f t="shared" si="63"/>
        <v>2</v>
      </c>
      <c r="J981" s="2" t="s">
        <v>552</v>
      </c>
      <c r="K981" s="21">
        <v>4200</v>
      </c>
      <c r="L981" t="e">
        <f>INDEX('A I D FUTURES'!$B:$B,MATCH(H981,'A I D FUTURES'!$A:$A,0))</f>
        <v>#N/A</v>
      </c>
    </row>
    <row r="982" spans="1:13" x14ac:dyDescent="0.25">
      <c r="A982" s="42" t="s">
        <v>111</v>
      </c>
      <c r="B982" s="40" t="s">
        <v>111</v>
      </c>
      <c r="C982" s="40" t="s">
        <v>2764</v>
      </c>
      <c r="D982" s="40" t="s">
        <v>2763</v>
      </c>
      <c r="E982" s="68">
        <v>33800</v>
      </c>
      <c r="F982" s="2" t="s">
        <v>358</v>
      </c>
      <c r="G982" s="40">
        <v>2279956</v>
      </c>
      <c r="H982" s="2" t="str">
        <f t="shared" si="62"/>
        <v>338002279956</v>
      </c>
      <c r="I982" s="2" t="str">
        <f t="shared" si="63"/>
        <v>2</v>
      </c>
      <c r="J982" s="2" t="s">
        <v>568</v>
      </c>
      <c r="K982" s="21">
        <v>3500</v>
      </c>
      <c r="L982" t="e">
        <f>INDEX('A I D FUTURES'!$B:$B,MATCH(H982,'A I D FUTURES'!$A:$A,0))</f>
        <v>#N/A</v>
      </c>
      <c r="M982" s="56" t="e">
        <f>+K982-L982</f>
        <v>#N/A</v>
      </c>
    </row>
    <row r="983" spans="1:13" x14ac:dyDescent="0.25">
      <c r="A983" s="62" t="s">
        <v>284</v>
      </c>
      <c r="B983" s="108" t="s">
        <v>284</v>
      </c>
      <c r="C983" s="40" t="s">
        <v>2751</v>
      </c>
      <c r="D983" s="40" t="s">
        <v>2750</v>
      </c>
      <c r="E983" s="65">
        <v>34000</v>
      </c>
      <c r="F983" s="64" t="s">
        <v>264</v>
      </c>
      <c r="G983" s="87">
        <v>1300001</v>
      </c>
      <c r="H983" s="64" t="str">
        <f t="shared" si="62"/>
        <v>340001300001</v>
      </c>
      <c r="I983" s="64" t="str">
        <f t="shared" si="63"/>
        <v>1</v>
      </c>
      <c r="J983" s="64" t="s">
        <v>299</v>
      </c>
      <c r="K983" s="21">
        <v>11422.79</v>
      </c>
      <c r="L983" t="e">
        <f>INDEX('A I D FUTURES'!$B:$B,MATCH(H983,'A I D FUTURES'!$A:$A,0))</f>
        <v>#N/A</v>
      </c>
    </row>
    <row r="984" spans="1:13" x14ac:dyDescent="0.25">
      <c r="A984" s="62" t="s">
        <v>284</v>
      </c>
      <c r="B984" s="108" t="s">
        <v>284</v>
      </c>
      <c r="C984" s="40" t="s">
        <v>2751</v>
      </c>
      <c r="D984" s="40" t="s">
        <v>2750</v>
      </c>
      <c r="E984" s="65">
        <v>34000</v>
      </c>
      <c r="F984" s="64" t="s">
        <v>264</v>
      </c>
      <c r="G984" s="87">
        <v>1300002</v>
      </c>
      <c r="H984" s="64" t="str">
        <f t="shared" si="62"/>
        <v>340001300002</v>
      </c>
      <c r="I984" s="64" t="str">
        <f t="shared" si="63"/>
        <v>1</v>
      </c>
      <c r="J984" s="64" t="s">
        <v>324</v>
      </c>
      <c r="K984" s="21">
        <v>4599.3</v>
      </c>
      <c r="L984" t="e">
        <f>INDEX('A I D FUTURES'!$B:$B,MATCH(H984,'A I D FUTURES'!$A:$A,0))</f>
        <v>#N/A</v>
      </c>
    </row>
    <row r="985" spans="1:13" x14ac:dyDescent="0.25">
      <c r="A985" s="62" t="s">
        <v>284</v>
      </c>
      <c r="B985" s="108" t="s">
        <v>284</v>
      </c>
      <c r="C985" s="40" t="s">
        <v>2751</v>
      </c>
      <c r="D985" s="40" t="s">
        <v>2750</v>
      </c>
      <c r="E985" s="65">
        <v>34000</v>
      </c>
      <c r="F985" s="64" t="s">
        <v>264</v>
      </c>
      <c r="G985" s="87">
        <v>1300101</v>
      </c>
      <c r="H985" s="64" t="str">
        <f t="shared" si="62"/>
        <v>340001300101</v>
      </c>
      <c r="I985" s="64" t="str">
        <f t="shared" si="63"/>
        <v>1</v>
      </c>
      <c r="J985" s="64" t="s">
        <v>326</v>
      </c>
      <c r="K985" s="21">
        <v>500</v>
      </c>
      <c r="L985" t="e">
        <f>INDEX('A I D FUTURES'!$B:$B,MATCH(H985,'A I D FUTURES'!$A:$A,0))</f>
        <v>#N/A</v>
      </c>
    </row>
    <row r="986" spans="1:13" x14ac:dyDescent="0.25">
      <c r="A986" s="62" t="s">
        <v>284</v>
      </c>
      <c r="B986" s="108" t="s">
        <v>284</v>
      </c>
      <c r="C986" s="40" t="s">
        <v>2751</v>
      </c>
      <c r="D986" s="40" t="s">
        <v>2750</v>
      </c>
      <c r="E986" s="65">
        <v>34000</v>
      </c>
      <c r="F986" s="64" t="s">
        <v>264</v>
      </c>
      <c r="G986" s="87">
        <v>1300201</v>
      </c>
      <c r="H986" s="64" t="str">
        <f t="shared" si="62"/>
        <v>340001300201</v>
      </c>
      <c r="I986" s="64" t="str">
        <f t="shared" si="63"/>
        <v>1</v>
      </c>
      <c r="J986" s="64" t="s">
        <v>327</v>
      </c>
      <c r="K986" s="21">
        <v>7116.2</v>
      </c>
      <c r="L986" t="e">
        <f>INDEX('A I D FUTURES'!$B:$B,MATCH(H986,'A I D FUTURES'!$A:$A,0))</f>
        <v>#N/A</v>
      </c>
    </row>
    <row r="987" spans="1:13" x14ac:dyDescent="0.25">
      <c r="A987" s="62" t="s">
        <v>284</v>
      </c>
      <c r="B987" s="108" t="s">
        <v>284</v>
      </c>
      <c r="C987" s="40" t="s">
        <v>2751</v>
      </c>
      <c r="D987" s="40" t="s">
        <v>2750</v>
      </c>
      <c r="E987" s="65">
        <v>34000</v>
      </c>
      <c r="F987" s="64" t="s">
        <v>264</v>
      </c>
      <c r="G987" s="87">
        <v>1300202</v>
      </c>
      <c r="H987" s="64" t="str">
        <f t="shared" si="62"/>
        <v>340001300202</v>
      </c>
      <c r="I987" s="64" t="str">
        <f t="shared" si="63"/>
        <v>1</v>
      </c>
      <c r="J987" s="64" t="s">
        <v>328</v>
      </c>
      <c r="K987" s="21">
        <v>7845.32</v>
      </c>
      <c r="L987" t="e">
        <f>INDEX('A I D FUTURES'!$B:$B,MATCH(H987,'A I D FUTURES'!$A:$A,0))</f>
        <v>#N/A</v>
      </c>
    </row>
    <row r="988" spans="1:13" x14ac:dyDescent="0.25">
      <c r="A988" s="62" t="s">
        <v>284</v>
      </c>
      <c r="B988" s="108" t="s">
        <v>284</v>
      </c>
      <c r="C988" s="40" t="s">
        <v>2751</v>
      </c>
      <c r="D988" s="40" t="s">
        <v>2750</v>
      </c>
      <c r="E988" s="65">
        <v>34000</v>
      </c>
      <c r="F988" s="64" t="s">
        <v>264</v>
      </c>
      <c r="G988" s="87">
        <v>1310001</v>
      </c>
      <c r="H988" s="64" t="str">
        <f t="shared" si="62"/>
        <v>340001310001</v>
      </c>
      <c r="I988" s="64" t="str">
        <f t="shared" si="63"/>
        <v>1</v>
      </c>
      <c r="J988" s="64" t="s">
        <v>329</v>
      </c>
      <c r="K988" s="21">
        <v>1679.08</v>
      </c>
      <c r="L988" t="e">
        <f>INDEX('A I D FUTURES'!$B:$B,MATCH(H988,'A I D FUTURES'!$A:$A,0))</f>
        <v>#N/A</v>
      </c>
    </row>
    <row r="989" spans="1:13" x14ac:dyDescent="0.25">
      <c r="A989" s="62" t="s">
        <v>284</v>
      </c>
      <c r="B989" s="108" t="s">
        <v>284</v>
      </c>
      <c r="C989" s="40" t="s">
        <v>2751</v>
      </c>
      <c r="D989" s="40" t="s">
        <v>2750</v>
      </c>
      <c r="E989" s="65">
        <v>34000</v>
      </c>
      <c r="F989" s="64" t="s">
        <v>264</v>
      </c>
      <c r="G989" s="87">
        <v>1310002</v>
      </c>
      <c r="H989" s="64" t="str">
        <f t="shared" si="62"/>
        <v>340001310002</v>
      </c>
      <c r="I989" s="64" t="str">
        <f t="shared" si="63"/>
        <v>1</v>
      </c>
      <c r="J989" s="64" t="s">
        <v>340</v>
      </c>
      <c r="K989" s="21">
        <v>61.48</v>
      </c>
      <c r="L989" t="e">
        <f>INDEX('A I D FUTURES'!$B:$B,MATCH(H989,'A I D FUTURES'!$A:$A,0))</f>
        <v>#N/A</v>
      </c>
    </row>
    <row r="990" spans="1:13" x14ac:dyDescent="0.25">
      <c r="A990" s="62" t="s">
        <v>284</v>
      </c>
      <c r="B990" s="108" t="s">
        <v>284</v>
      </c>
      <c r="C990" s="40" t="s">
        <v>2751</v>
      </c>
      <c r="D990" s="40" t="s">
        <v>2750</v>
      </c>
      <c r="E990" s="65">
        <v>34000</v>
      </c>
      <c r="F990" s="64" t="s">
        <v>264</v>
      </c>
      <c r="G990" s="87">
        <v>1310003</v>
      </c>
      <c r="H990" s="64" t="str">
        <f t="shared" si="62"/>
        <v>340001310003</v>
      </c>
      <c r="I990" s="64" t="str">
        <f t="shared" si="63"/>
        <v>1</v>
      </c>
      <c r="J990" s="64" t="s">
        <v>341</v>
      </c>
      <c r="K990" s="21">
        <v>939.26</v>
      </c>
      <c r="L990" t="e">
        <f>INDEX('A I D FUTURES'!$B:$B,MATCH(H990,'A I D FUTURES'!$A:$A,0))</f>
        <v>#N/A</v>
      </c>
    </row>
    <row r="991" spans="1:13" x14ac:dyDescent="0.25">
      <c r="A991" s="62" t="s">
        <v>284</v>
      </c>
      <c r="B991" s="108" t="s">
        <v>284</v>
      </c>
      <c r="C991" s="40" t="s">
        <v>2751</v>
      </c>
      <c r="D991" s="40" t="s">
        <v>2750</v>
      </c>
      <c r="E991" s="65">
        <v>34000</v>
      </c>
      <c r="F991" s="64" t="s">
        <v>264</v>
      </c>
      <c r="G991" s="87">
        <v>1310004</v>
      </c>
      <c r="H991" s="64" t="str">
        <f t="shared" si="62"/>
        <v>340001310004</v>
      </c>
      <c r="I991" s="64" t="str">
        <f t="shared" si="63"/>
        <v>1</v>
      </c>
      <c r="J991" s="64" t="s">
        <v>342</v>
      </c>
      <c r="K991" s="21">
        <v>1082.6199999999999</v>
      </c>
      <c r="L991" t="e">
        <f>INDEX('A I D FUTURES'!$B:$B,MATCH(H991,'A I D FUTURES'!$A:$A,0))</f>
        <v>#N/A</v>
      </c>
    </row>
    <row r="992" spans="1:13" x14ac:dyDescent="0.25">
      <c r="A992" s="62" t="s">
        <v>284</v>
      </c>
      <c r="B992" s="108" t="s">
        <v>284</v>
      </c>
      <c r="C992" s="40" t="s">
        <v>2751</v>
      </c>
      <c r="D992" s="40" t="s">
        <v>2750</v>
      </c>
      <c r="E992" s="65">
        <v>34000</v>
      </c>
      <c r="F992" s="64" t="s">
        <v>264</v>
      </c>
      <c r="G992" s="87">
        <v>1510002</v>
      </c>
      <c r="H992" s="64" t="str">
        <f t="shared" si="62"/>
        <v>340001510002</v>
      </c>
      <c r="I992" s="64" t="str">
        <f t="shared" si="63"/>
        <v>1</v>
      </c>
      <c r="J992" s="64" t="s">
        <v>347</v>
      </c>
      <c r="K992" s="21">
        <v>500</v>
      </c>
      <c r="L992" t="e">
        <f>INDEX('A I D FUTURES'!$B:$B,MATCH(H992,'A I D FUTURES'!$A:$A,0))</f>
        <v>#N/A</v>
      </c>
    </row>
    <row r="993" spans="1:12" x14ac:dyDescent="0.25">
      <c r="A993" s="62" t="s">
        <v>284</v>
      </c>
      <c r="B993" s="108" t="s">
        <v>284</v>
      </c>
      <c r="C993" s="40" t="s">
        <v>2751</v>
      </c>
      <c r="D993" s="40" t="s">
        <v>2750</v>
      </c>
      <c r="E993" s="65">
        <v>34000</v>
      </c>
      <c r="F993" s="64" t="s">
        <v>264</v>
      </c>
      <c r="G993" s="87">
        <v>1600001</v>
      </c>
      <c r="H993" s="64" t="str">
        <f t="shared" si="62"/>
        <v>340001600001</v>
      </c>
      <c r="I993" s="64" t="str">
        <f t="shared" si="63"/>
        <v>1</v>
      </c>
      <c r="J993" s="64" t="s">
        <v>349</v>
      </c>
      <c r="K993" s="21">
        <v>11009.04</v>
      </c>
      <c r="L993" t="e">
        <f>INDEX('A I D FUTURES'!$B:$B,MATCH(H993,'A I D FUTURES'!$A:$A,0))</f>
        <v>#N/A</v>
      </c>
    </row>
    <row r="994" spans="1:12" x14ac:dyDescent="0.25">
      <c r="A994" s="42" t="s">
        <v>85</v>
      </c>
      <c r="B994" s="40" t="s">
        <v>85</v>
      </c>
      <c r="C994" s="40" t="s">
        <v>2766</v>
      </c>
      <c r="D994" s="40" t="s">
        <v>2765</v>
      </c>
      <c r="E994" s="68">
        <v>34000</v>
      </c>
      <c r="F994" s="2" t="s">
        <v>264</v>
      </c>
      <c r="G994" s="40">
        <v>2020002</v>
      </c>
      <c r="H994" s="2" t="str">
        <f t="shared" si="62"/>
        <v>340002020002</v>
      </c>
      <c r="I994" s="2" t="str">
        <f t="shared" si="63"/>
        <v>2</v>
      </c>
      <c r="J994" s="2" t="s">
        <v>263</v>
      </c>
      <c r="K994" s="21">
        <v>12729.86</v>
      </c>
      <c r="L994">
        <f>INDEX('A I D FUTURES'!$B:$B,MATCH(H994,'A I D FUTURES'!$A:$A,0))</f>
        <v>12729.86</v>
      </c>
    </row>
    <row r="995" spans="1:12" x14ac:dyDescent="0.25">
      <c r="A995" s="42" t="s">
        <v>278</v>
      </c>
      <c r="B995" s="40" t="s">
        <v>278</v>
      </c>
      <c r="C995" s="40" t="s">
        <v>2751</v>
      </c>
      <c r="D995" s="40" t="s">
        <v>2750</v>
      </c>
      <c r="E995" s="68">
        <v>34000</v>
      </c>
      <c r="F995" s="2" t="s">
        <v>264</v>
      </c>
      <c r="G995" s="40">
        <v>2060001</v>
      </c>
      <c r="H995" s="2" t="str">
        <f t="shared" si="62"/>
        <v>340002060001</v>
      </c>
      <c r="I995" s="2" t="str">
        <f t="shared" si="63"/>
        <v>2</v>
      </c>
      <c r="J995" s="2" t="s">
        <v>279</v>
      </c>
      <c r="K995" s="21">
        <v>333.96</v>
      </c>
      <c r="L995">
        <f>INDEX('A I D FUTURES'!$B:$B,MATCH(H995,'A I D FUTURES'!$A:$A,0))</f>
        <v>333.96</v>
      </c>
    </row>
    <row r="996" spans="1:12" x14ac:dyDescent="0.25">
      <c r="A996" s="42" t="s">
        <v>278</v>
      </c>
      <c r="B996" s="40" t="s">
        <v>278</v>
      </c>
      <c r="C996" s="40" t="s">
        <v>2751</v>
      </c>
      <c r="D996" s="40" t="s">
        <v>2750</v>
      </c>
      <c r="E996" s="68">
        <v>34000</v>
      </c>
      <c r="F996" s="2" t="s">
        <v>264</v>
      </c>
      <c r="G996" s="40">
        <v>2160001</v>
      </c>
      <c r="H996" s="2" t="str">
        <f t="shared" si="62"/>
        <v>340002160001</v>
      </c>
      <c r="I996" s="2" t="str">
        <f t="shared" si="63"/>
        <v>2</v>
      </c>
      <c r="J996" s="2" t="s">
        <v>383</v>
      </c>
      <c r="K996" s="21">
        <v>100</v>
      </c>
      <c r="L996" t="e">
        <f>INDEX('A I D FUTURES'!$B:$B,MATCH(H996,'A I D FUTURES'!$A:$A,0))</f>
        <v>#N/A</v>
      </c>
    </row>
    <row r="997" spans="1:12" x14ac:dyDescent="0.25">
      <c r="A997" s="42" t="s">
        <v>278</v>
      </c>
      <c r="B997" s="40" t="s">
        <v>278</v>
      </c>
      <c r="C997" s="40" t="s">
        <v>2751</v>
      </c>
      <c r="D997" s="40" t="s">
        <v>2750</v>
      </c>
      <c r="E997" s="68">
        <v>34000</v>
      </c>
      <c r="F997" s="2" t="s">
        <v>264</v>
      </c>
      <c r="G997" s="40">
        <v>2160002</v>
      </c>
      <c r="H997" s="2" t="str">
        <f t="shared" si="62"/>
        <v>340002160002</v>
      </c>
      <c r="I997" s="2" t="str">
        <f t="shared" si="63"/>
        <v>2</v>
      </c>
      <c r="J997" s="2" t="s">
        <v>384</v>
      </c>
      <c r="K997" s="21">
        <v>600</v>
      </c>
      <c r="L997" t="e">
        <f>INDEX('A I D FUTURES'!$B:$B,MATCH(H997,'A I D FUTURES'!$A:$A,0))</f>
        <v>#N/A</v>
      </c>
    </row>
    <row r="998" spans="1:12" x14ac:dyDescent="0.25">
      <c r="A998" s="42" t="s">
        <v>85</v>
      </c>
      <c r="B998" s="40" t="s">
        <v>85</v>
      </c>
      <c r="C998" s="40" t="s">
        <v>2766</v>
      </c>
      <c r="D998" s="40" t="s">
        <v>2765</v>
      </c>
      <c r="E998" s="68">
        <v>34000</v>
      </c>
      <c r="F998" s="27" t="s">
        <v>264</v>
      </c>
      <c r="G998" s="40">
        <v>2200001</v>
      </c>
      <c r="H998" s="2" t="str">
        <f t="shared" si="62"/>
        <v>340002200001</v>
      </c>
      <c r="I998" s="2" t="str">
        <f t="shared" si="63"/>
        <v>2</v>
      </c>
      <c r="J998" s="2" t="s">
        <v>388</v>
      </c>
      <c r="K998" s="21">
        <v>1500</v>
      </c>
      <c r="L998" t="e">
        <f>INDEX('A I D FUTURES'!$B:$B,MATCH(H998,'A I D FUTURES'!$A:$A,0))</f>
        <v>#N/A</v>
      </c>
    </row>
    <row r="999" spans="1:12" x14ac:dyDescent="0.25">
      <c r="A999" s="42" t="s">
        <v>278</v>
      </c>
      <c r="B999" s="40" t="s">
        <v>278</v>
      </c>
      <c r="C999" s="40" t="s">
        <v>2751</v>
      </c>
      <c r="D999" s="40" t="s">
        <v>2750</v>
      </c>
      <c r="E999" s="68">
        <v>34000</v>
      </c>
      <c r="F999" s="2" t="s">
        <v>264</v>
      </c>
      <c r="G999" s="40">
        <v>2200010</v>
      </c>
      <c r="H999" s="2" t="str">
        <f t="shared" si="62"/>
        <v>340002200010</v>
      </c>
      <c r="I999" s="2" t="str">
        <f t="shared" si="63"/>
        <v>2</v>
      </c>
      <c r="J999" s="2" t="s">
        <v>393</v>
      </c>
      <c r="K999" s="21">
        <v>384.78</v>
      </c>
      <c r="L999">
        <f>INDEX('A I D FUTURES'!$B:$B,MATCH(H999,'A I D FUTURES'!$A:$A,0))</f>
        <v>384.78</v>
      </c>
    </row>
    <row r="1000" spans="1:12" x14ac:dyDescent="0.25">
      <c r="A1000" s="42" t="s">
        <v>85</v>
      </c>
      <c r="B1000" s="40" t="s">
        <v>85</v>
      </c>
      <c r="C1000" s="40" t="s">
        <v>2766</v>
      </c>
      <c r="D1000" s="40" t="s">
        <v>2765</v>
      </c>
      <c r="E1000" s="68">
        <v>34000</v>
      </c>
      <c r="F1000" s="2" t="s">
        <v>264</v>
      </c>
      <c r="G1000" s="40">
        <v>2210401</v>
      </c>
      <c r="H1000" s="2" t="str">
        <f t="shared" si="62"/>
        <v>340002210401</v>
      </c>
      <c r="I1000" s="2" t="str">
        <f t="shared" si="63"/>
        <v>2</v>
      </c>
      <c r="J1000" s="2" t="s">
        <v>409</v>
      </c>
      <c r="K1000" s="21">
        <v>400</v>
      </c>
      <c r="L1000" t="e">
        <f>INDEX('A I D FUTURES'!$B:$B,MATCH(H1000,'A I D FUTURES'!$A:$A,0))</f>
        <v>#N/A</v>
      </c>
    </row>
    <row r="1001" spans="1:12" x14ac:dyDescent="0.25">
      <c r="A1001" s="42" t="s">
        <v>85</v>
      </c>
      <c r="B1001" s="40" t="s">
        <v>85</v>
      </c>
      <c r="C1001" s="40" t="s">
        <v>2766</v>
      </c>
      <c r="D1001" s="40" t="s">
        <v>2765</v>
      </c>
      <c r="E1001" s="68">
        <v>34000</v>
      </c>
      <c r="F1001" s="2" t="s">
        <v>264</v>
      </c>
      <c r="G1001" s="40">
        <v>2210501</v>
      </c>
      <c r="H1001" s="2" t="str">
        <f t="shared" si="62"/>
        <v>340002210501</v>
      </c>
      <c r="I1001" s="2" t="str">
        <f t="shared" si="63"/>
        <v>2</v>
      </c>
      <c r="J1001" s="27" t="s">
        <v>410</v>
      </c>
      <c r="K1001" s="21">
        <v>475</v>
      </c>
      <c r="L1001" t="e">
        <f>INDEX('A I D FUTURES'!$B:$B,MATCH(H1001,'A I D FUTURES'!$A:$A,0))</f>
        <v>#N/A</v>
      </c>
    </row>
    <row r="1002" spans="1:12" x14ac:dyDescent="0.25">
      <c r="A1002" s="42" t="s">
        <v>85</v>
      </c>
      <c r="B1002" s="40" t="s">
        <v>85</v>
      </c>
      <c r="C1002" s="40" t="s">
        <v>2766</v>
      </c>
      <c r="D1002" s="40" t="s">
        <v>2765</v>
      </c>
      <c r="E1002" s="68">
        <v>34000</v>
      </c>
      <c r="F1002" s="2" t="s">
        <v>264</v>
      </c>
      <c r="G1002" s="40">
        <v>2210601</v>
      </c>
      <c r="H1002" s="2" t="str">
        <f t="shared" si="62"/>
        <v>340002210601</v>
      </c>
      <c r="I1002" s="2" t="str">
        <f t="shared" si="63"/>
        <v>2</v>
      </c>
      <c r="J1002" s="2" t="s">
        <v>412</v>
      </c>
      <c r="K1002" s="21">
        <v>400</v>
      </c>
      <c r="L1002" t="e">
        <f>INDEX('A I D FUTURES'!$B:$B,MATCH(H1002,'A I D FUTURES'!$A:$A,0))</f>
        <v>#N/A</v>
      </c>
    </row>
    <row r="1003" spans="1:12" x14ac:dyDescent="0.25">
      <c r="A1003" s="42" t="s">
        <v>278</v>
      </c>
      <c r="B1003" s="40" t="s">
        <v>278</v>
      </c>
      <c r="C1003" s="40" t="s">
        <v>2751</v>
      </c>
      <c r="D1003" s="40" t="s">
        <v>2750</v>
      </c>
      <c r="E1003" s="68">
        <v>34000</v>
      </c>
      <c r="F1003" s="2" t="s">
        <v>264</v>
      </c>
      <c r="G1003" s="40">
        <v>2220001</v>
      </c>
      <c r="H1003" s="2" t="str">
        <f t="shared" si="62"/>
        <v>340002220001</v>
      </c>
      <c r="I1003" s="2" t="str">
        <f t="shared" si="63"/>
        <v>2</v>
      </c>
      <c r="J1003" s="2" t="s">
        <v>421</v>
      </c>
      <c r="K1003" s="21">
        <v>100</v>
      </c>
      <c r="L1003">
        <f>INDEX('A I D FUTURES'!$B:$B,MATCH(H1003,'A I D FUTURES'!$A:$A,0))</f>
        <v>100</v>
      </c>
    </row>
    <row r="1004" spans="1:12" x14ac:dyDescent="0.25">
      <c r="A1004" s="42" t="s">
        <v>85</v>
      </c>
      <c r="B1004" s="40" t="s">
        <v>85</v>
      </c>
      <c r="C1004" s="40" t="s">
        <v>2766</v>
      </c>
      <c r="D1004" s="40" t="s">
        <v>2765</v>
      </c>
      <c r="E1004" s="68">
        <v>34000</v>
      </c>
      <c r="F1004" s="2" t="s">
        <v>264</v>
      </c>
      <c r="G1004" s="40">
        <v>2230001</v>
      </c>
      <c r="H1004" s="2" t="str">
        <f t="shared" si="62"/>
        <v>340002230001</v>
      </c>
      <c r="I1004" s="2" t="str">
        <f t="shared" si="63"/>
        <v>2</v>
      </c>
      <c r="J1004" s="2" t="s">
        <v>427</v>
      </c>
      <c r="K1004" s="21">
        <v>400</v>
      </c>
      <c r="L1004" t="e">
        <f>INDEX('A I D FUTURES'!$B:$B,MATCH(H1004,'A I D FUTURES'!$A:$A,0))</f>
        <v>#N/A</v>
      </c>
    </row>
    <row r="1005" spans="1:12" x14ac:dyDescent="0.25">
      <c r="A1005" s="42" t="s">
        <v>85</v>
      </c>
      <c r="B1005" s="40" t="s">
        <v>85</v>
      </c>
      <c r="C1005" s="40" t="s">
        <v>2766</v>
      </c>
      <c r="D1005" s="40" t="s">
        <v>2765</v>
      </c>
      <c r="E1005" s="68">
        <v>34000</v>
      </c>
      <c r="F1005" s="2" t="s">
        <v>264</v>
      </c>
      <c r="G1005" s="40">
        <v>2260101</v>
      </c>
      <c r="H1005" s="2" t="str">
        <f t="shared" si="62"/>
        <v>340002260101</v>
      </c>
      <c r="I1005" s="2" t="str">
        <f t="shared" si="63"/>
        <v>2</v>
      </c>
      <c r="J1005" s="34" t="s">
        <v>2307</v>
      </c>
      <c r="K1005" s="21">
        <v>1500</v>
      </c>
      <c r="L1005" t="e">
        <f>INDEX('A I D FUTURES'!$B:$B,MATCH(H1005,'A I D FUTURES'!$A:$A,0))</f>
        <v>#N/A</v>
      </c>
    </row>
    <row r="1006" spans="1:12" x14ac:dyDescent="0.25">
      <c r="A1006" s="42" t="s">
        <v>85</v>
      </c>
      <c r="B1006" s="40" t="s">
        <v>85</v>
      </c>
      <c r="C1006" s="40" t="s">
        <v>2766</v>
      </c>
      <c r="D1006" s="40" t="s">
        <v>2765</v>
      </c>
      <c r="E1006" s="68">
        <v>34000</v>
      </c>
      <c r="F1006" s="27" t="s">
        <v>264</v>
      </c>
      <c r="G1006" s="40">
        <v>2260201</v>
      </c>
      <c r="H1006" s="2" t="str">
        <f t="shared" si="62"/>
        <v>340002260201</v>
      </c>
      <c r="I1006" s="2" t="str">
        <f t="shared" si="63"/>
        <v>2</v>
      </c>
      <c r="J1006" s="2" t="s">
        <v>440</v>
      </c>
      <c r="K1006" s="21">
        <v>2500</v>
      </c>
      <c r="L1006" t="e">
        <f>INDEX('A I D FUTURES'!$B:$B,MATCH(H1006,'A I D FUTURES'!$A:$A,0))</f>
        <v>#N/A</v>
      </c>
    </row>
    <row r="1007" spans="1:12" x14ac:dyDescent="0.25">
      <c r="A1007" s="42" t="s">
        <v>85</v>
      </c>
      <c r="B1007" s="40" t="s">
        <v>85</v>
      </c>
      <c r="C1007" s="40" t="s">
        <v>2766</v>
      </c>
      <c r="D1007" s="40" t="s">
        <v>2765</v>
      </c>
      <c r="E1007" s="68">
        <v>34000</v>
      </c>
      <c r="F1007" s="2" t="s">
        <v>264</v>
      </c>
      <c r="G1007" s="40">
        <v>2260901</v>
      </c>
      <c r="H1007" s="2" t="str">
        <f t="shared" si="62"/>
        <v>340002260901</v>
      </c>
      <c r="I1007" s="2" t="str">
        <f t="shared" si="63"/>
        <v>2</v>
      </c>
      <c r="J1007" s="2" t="s">
        <v>451</v>
      </c>
      <c r="K1007" s="21">
        <v>4500</v>
      </c>
      <c r="L1007" t="e">
        <f>INDEX('A I D FUTURES'!$B:$B,MATCH(H1007,'A I D FUTURES'!$A:$A,0))</f>
        <v>#N/A</v>
      </c>
    </row>
    <row r="1008" spans="1:12" x14ac:dyDescent="0.25">
      <c r="A1008" s="42" t="s">
        <v>85</v>
      </c>
      <c r="B1008" s="40" t="s">
        <v>85</v>
      </c>
      <c r="C1008" s="40" t="s">
        <v>2766</v>
      </c>
      <c r="D1008" s="40" t="s">
        <v>2765</v>
      </c>
      <c r="E1008" s="68">
        <v>34000</v>
      </c>
      <c r="F1008" s="27" t="s">
        <v>264</v>
      </c>
      <c r="G1008" s="40">
        <v>2269900</v>
      </c>
      <c r="H1008" s="2" t="str">
        <f t="shared" ref="H1008:H1071" si="65">_xlfn.CONCAT(E1008,G1008)</f>
        <v>340002269900</v>
      </c>
      <c r="I1008" s="2" t="str">
        <f t="shared" ref="I1008:I1071" si="66">MID(G1008,1,1)</f>
        <v>2</v>
      </c>
      <c r="J1008" s="5" t="s">
        <v>469</v>
      </c>
      <c r="K1008" s="21">
        <v>9500</v>
      </c>
      <c r="L1008" t="e">
        <f>INDEX('A I D FUTURES'!$B:$B,MATCH(H1008,'A I D FUTURES'!$A:$A,0))</f>
        <v>#N/A</v>
      </c>
    </row>
    <row r="1009" spans="1:12" x14ac:dyDescent="0.25">
      <c r="A1009" s="42" t="s">
        <v>85</v>
      </c>
      <c r="B1009" s="40" t="s">
        <v>85</v>
      </c>
      <c r="C1009" s="40" t="s">
        <v>2766</v>
      </c>
      <c r="D1009" s="40" t="s">
        <v>2765</v>
      </c>
      <c r="E1009" s="68">
        <v>34000</v>
      </c>
      <c r="F1009" s="2" t="s">
        <v>264</v>
      </c>
      <c r="G1009" s="40">
        <v>2279956</v>
      </c>
      <c r="H1009" s="2" t="str">
        <f t="shared" si="65"/>
        <v>340002279956</v>
      </c>
      <c r="I1009" s="2" t="str">
        <f t="shared" si="66"/>
        <v>2</v>
      </c>
      <c r="J1009" s="2" t="s">
        <v>568</v>
      </c>
      <c r="K1009" s="21">
        <v>1500</v>
      </c>
      <c r="L1009" t="e">
        <f>INDEX('A I D FUTURES'!$B:$B,MATCH(H1009,'A I D FUTURES'!$A:$A,0))</f>
        <v>#N/A</v>
      </c>
    </row>
    <row r="1010" spans="1:12" x14ac:dyDescent="0.25">
      <c r="A1010" s="42" t="s">
        <v>284</v>
      </c>
      <c r="B1010" s="40" t="s">
        <v>284</v>
      </c>
      <c r="C1010" s="40" t="s">
        <v>2751</v>
      </c>
      <c r="D1010" s="40" t="s">
        <v>2750</v>
      </c>
      <c r="E1010" s="68">
        <v>34000</v>
      </c>
      <c r="F1010" s="2" t="s">
        <v>264</v>
      </c>
      <c r="G1010" s="40">
        <v>2302000</v>
      </c>
      <c r="H1010" s="2" t="str">
        <f t="shared" si="65"/>
        <v>340002302000</v>
      </c>
      <c r="I1010" s="2" t="str">
        <f t="shared" si="66"/>
        <v>2</v>
      </c>
      <c r="J1010" s="2" t="s">
        <v>578</v>
      </c>
      <c r="K1010" s="21">
        <v>100</v>
      </c>
      <c r="L1010" t="e">
        <f>INDEX('A I D FUTURES'!$B:$B,MATCH(H1010,'A I D FUTURES'!$A:$A,0))</f>
        <v>#N/A</v>
      </c>
    </row>
    <row r="1011" spans="1:12" x14ac:dyDescent="0.25">
      <c r="A1011" s="42" t="s">
        <v>85</v>
      </c>
      <c r="B1011" s="40" t="s">
        <v>85</v>
      </c>
      <c r="C1011" s="40" t="s">
        <v>2766</v>
      </c>
      <c r="D1011" s="40" t="s">
        <v>2765</v>
      </c>
      <c r="E1011" s="68">
        <v>34000</v>
      </c>
      <c r="F1011" s="2" t="s">
        <v>264</v>
      </c>
      <c r="G1011" s="40">
        <v>2312000</v>
      </c>
      <c r="H1011" s="2" t="str">
        <f t="shared" si="65"/>
        <v>340002312000</v>
      </c>
      <c r="I1011" s="2" t="str">
        <f t="shared" si="66"/>
        <v>2</v>
      </c>
      <c r="J1011" s="2" t="s">
        <v>580</v>
      </c>
      <c r="K1011" s="21">
        <v>50</v>
      </c>
      <c r="L1011" t="e">
        <f>INDEX('A I D FUTURES'!$B:$B,MATCH(H1011,'A I D FUTURES'!$A:$A,0))</f>
        <v>#N/A</v>
      </c>
    </row>
    <row r="1012" spans="1:12" x14ac:dyDescent="0.25">
      <c r="A1012" s="42" t="s">
        <v>150</v>
      </c>
      <c r="B1012" s="40" t="s">
        <v>150</v>
      </c>
      <c r="C1012" s="40" t="s">
        <v>2755</v>
      </c>
      <c r="D1012" s="40" t="s">
        <v>2754</v>
      </c>
      <c r="E1012" s="68">
        <v>34100</v>
      </c>
      <c r="F1012" s="2" t="s">
        <v>372</v>
      </c>
      <c r="G1012" s="40">
        <v>2120000</v>
      </c>
      <c r="H1012" s="2" t="str">
        <f t="shared" si="65"/>
        <v>341002120000</v>
      </c>
      <c r="I1012" s="2" t="str">
        <f t="shared" si="66"/>
        <v>2</v>
      </c>
      <c r="J1012" s="2" t="s">
        <v>368</v>
      </c>
      <c r="K1012" s="21">
        <v>2000</v>
      </c>
      <c r="L1012" t="e">
        <f>INDEX('A I D FUTURES'!$B:$B,MATCH(H1012,'A I D FUTURES'!$A:$A,0))</f>
        <v>#N/A</v>
      </c>
    </row>
    <row r="1013" spans="1:12" x14ac:dyDescent="0.25">
      <c r="A1013" s="42" t="s">
        <v>85</v>
      </c>
      <c r="B1013" s="40" t="s">
        <v>85</v>
      </c>
      <c r="C1013" s="40" t="s">
        <v>2766</v>
      </c>
      <c r="D1013" s="40" t="s">
        <v>2765</v>
      </c>
      <c r="E1013" s="68">
        <v>34100</v>
      </c>
      <c r="F1013" s="2" t="s">
        <v>372</v>
      </c>
      <c r="G1013" s="40">
        <v>2219901</v>
      </c>
      <c r="H1013" s="2" t="str">
        <f t="shared" si="65"/>
        <v>341002219901</v>
      </c>
      <c r="I1013" s="2" t="str">
        <f t="shared" si="66"/>
        <v>2</v>
      </c>
      <c r="J1013" s="2" t="s">
        <v>418</v>
      </c>
      <c r="K1013" s="21">
        <v>6000</v>
      </c>
      <c r="L1013" t="e">
        <f>INDEX('A I D FUTURES'!$B:$B,MATCH(H1013,'A I D FUTURES'!$A:$A,0))</f>
        <v>#N/A</v>
      </c>
    </row>
    <row r="1014" spans="1:12" x14ac:dyDescent="0.25">
      <c r="A1014" s="42" t="s">
        <v>85</v>
      </c>
      <c r="B1014" s="40" t="s">
        <v>85</v>
      </c>
      <c r="C1014" s="40" t="s">
        <v>2766</v>
      </c>
      <c r="D1014" s="40" t="s">
        <v>2765</v>
      </c>
      <c r="E1014" s="68">
        <v>34100</v>
      </c>
      <c r="F1014" s="2" t="s">
        <v>372</v>
      </c>
      <c r="G1014" s="40">
        <v>2260901</v>
      </c>
      <c r="H1014" s="2" t="str">
        <f t="shared" si="65"/>
        <v>341002260901</v>
      </c>
      <c r="I1014" s="2" t="str">
        <f t="shared" si="66"/>
        <v>2</v>
      </c>
      <c r="J1014" s="2" t="s">
        <v>451</v>
      </c>
      <c r="K1014" s="21">
        <v>8000</v>
      </c>
      <c r="L1014" t="e">
        <f>INDEX('A I D FUTURES'!$B:$B,MATCH(H1014,'A I D FUTURES'!$A:$A,0))</f>
        <v>#N/A</v>
      </c>
    </row>
    <row r="1015" spans="1:12" x14ac:dyDescent="0.25">
      <c r="A1015" s="42" t="s">
        <v>85</v>
      </c>
      <c r="B1015" s="40" t="s">
        <v>85</v>
      </c>
      <c r="C1015" s="40" t="s">
        <v>2766</v>
      </c>
      <c r="D1015" s="40" t="s">
        <v>2765</v>
      </c>
      <c r="E1015" s="68">
        <v>34100</v>
      </c>
      <c r="F1015" s="2" t="s">
        <v>372</v>
      </c>
      <c r="G1015" s="40">
        <v>2312000</v>
      </c>
      <c r="H1015" s="2" t="str">
        <f t="shared" si="65"/>
        <v>341002312000</v>
      </c>
      <c r="I1015" s="2" t="str">
        <f t="shared" si="66"/>
        <v>2</v>
      </c>
      <c r="J1015" s="2" t="s">
        <v>580</v>
      </c>
      <c r="K1015" s="21">
        <v>300</v>
      </c>
      <c r="L1015" t="e">
        <f>INDEX('A I D FUTURES'!$B:$B,MATCH(H1015,'A I D FUTURES'!$A:$A,0))</f>
        <v>#N/A</v>
      </c>
    </row>
    <row r="1016" spans="1:12" x14ac:dyDescent="0.25">
      <c r="A1016" s="42" t="s">
        <v>85</v>
      </c>
      <c r="B1016" s="40" t="s">
        <v>85</v>
      </c>
      <c r="C1016" s="40" t="s">
        <v>2766</v>
      </c>
      <c r="D1016" s="40" t="s">
        <v>2765</v>
      </c>
      <c r="E1016" s="68">
        <v>34100</v>
      </c>
      <c r="F1016" s="27" t="s">
        <v>372</v>
      </c>
      <c r="G1016" s="40">
        <v>4800003</v>
      </c>
      <c r="H1016" s="2" t="str">
        <f t="shared" si="65"/>
        <v>341004800003</v>
      </c>
      <c r="I1016" s="2" t="str">
        <f t="shared" si="66"/>
        <v>4</v>
      </c>
      <c r="J1016" s="5" t="s">
        <v>614</v>
      </c>
      <c r="K1016" s="21">
        <v>2500</v>
      </c>
      <c r="L1016" t="e">
        <f>INDEX('A I D FUTURES'!$B:$B,MATCH(H1016,'A I D FUTURES'!$A:$A,0))</f>
        <v>#N/A</v>
      </c>
    </row>
    <row r="1017" spans="1:12" x14ac:dyDescent="0.25">
      <c r="A1017" s="42" t="s">
        <v>85</v>
      </c>
      <c r="B1017" s="40" t="s">
        <v>85</v>
      </c>
      <c r="C1017" s="40" t="s">
        <v>2766</v>
      </c>
      <c r="D1017" s="40" t="s">
        <v>2765</v>
      </c>
      <c r="E1017" s="68">
        <v>34100</v>
      </c>
      <c r="F1017" s="2" t="s">
        <v>372</v>
      </c>
      <c r="G1017" s="40">
        <v>4800036</v>
      </c>
      <c r="H1017" s="2" t="str">
        <f t="shared" si="65"/>
        <v>341004800036</v>
      </c>
      <c r="I1017" s="2" t="str">
        <f t="shared" si="66"/>
        <v>4</v>
      </c>
      <c r="J1017" s="40" t="s">
        <v>630</v>
      </c>
      <c r="K1017" s="21">
        <v>15000</v>
      </c>
      <c r="L1017" t="e">
        <f>INDEX('A I D FUTURES'!$B:$B,MATCH(H1017,'A I D FUTURES'!$A:$A,0))</f>
        <v>#N/A</v>
      </c>
    </row>
    <row r="1018" spans="1:12" x14ac:dyDescent="0.25">
      <c r="A1018" s="42" t="s">
        <v>85</v>
      </c>
      <c r="B1018" s="40" t="s">
        <v>85</v>
      </c>
      <c r="C1018" s="40" t="s">
        <v>2766</v>
      </c>
      <c r="D1018" s="40" t="s">
        <v>2765</v>
      </c>
      <c r="E1018" s="68">
        <v>34100</v>
      </c>
      <c r="F1018" s="2" t="s">
        <v>372</v>
      </c>
      <c r="G1018" s="40">
        <v>4800038</v>
      </c>
      <c r="H1018" s="2" t="str">
        <f t="shared" si="65"/>
        <v>341004800038</v>
      </c>
      <c r="I1018" s="2" t="str">
        <f t="shared" si="66"/>
        <v>4</v>
      </c>
      <c r="J1018" s="40" t="s">
        <v>631</v>
      </c>
      <c r="K1018" s="21">
        <v>1000</v>
      </c>
      <c r="L1018" t="e">
        <f>INDEX('A I D FUTURES'!$B:$B,MATCH(H1018,'A I D FUTURES'!$A:$A,0))</f>
        <v>#N/A</v>
      </c>
    </row>
    <row r="1019" spans="1:12" x14ac:dyDescent="0.25">
      <c r="A1019" s="42" t="s">
        <v>85</v>
      </c>
      <c r="B1019" s="40" t="s">
        <v>85</v>
      </c>
      <c r="C1019" s="40" t="s">
        <v>2766</v>
      </c>
      <c r="D1019" s="40" t="s">
        <v>2765</v>
      </c>
      <c r="E1019" s="68">
        <v>34100</v>
      </c>
      <c r="F1019" s="2" t="s">
        <v>372</v>
      </c>
      <c r="G1019" s="40">
        <v>4800039</v>
      </c>
      <c r="H1019" s="2" t="str">
        <f t="shared" si="65"/>
        <v>341004800039</v>
      </c>
      <c r="I1019" s="2" t="str">
        <f t="shared" si="66"/>
        <v>4</v>
      </c>
      <c r="J1019" s="40" t="s">
        <v>632</v>
      </c>
      <c r="K1019" s="21">
        <v>22000</v>
      </c>
      <c r="L1019" t="e">
        <f>INDEX('A I D FUTURES'!$B:$B,MATCH(H1019,'A I D FUTURES'!$A:$A,0))</f>
        <v>#N/A</v>
      </c>
    </row>
    <row r="1020" spans="1:12" x14ac:dyDescent="0.25">
      <c r="A1020" s="42" t="s">
        <v>85</v>
      </c>
      <c r="B1020" s="40" t="s">
        <v>85</v>
      </c>
      <c r="C1020" s="40" t="s">
        <v>2766</v>
      </c>
      <c r="D1020" s="40" t="s">
        <v>2765</v>
      </c>
      <c r="E1020" s="68">
        <v>34100</v>
      </c>
      <c r="F1020" s="2" t="s">
        <v>372</v>
      </c>
      <c r="G1020" s="40">
        <v>4800041</v>
      </c>
      <c r="H1020" s="2" t="str">
        <f t="shared" si="65"/>
        <v>341004800041</v>
      </c>
      <c r="I1020" s="2" t="str">
        <f t="shared" si="66"/>
        <v>4</v>
      </c>
      <c r="J1020" s="40" t="s">
        <v>633</v>
      </c>
      <c r="K1020" s="21">
        <v>7500</v>
      </c>
      <c r="L1020" t="e">
        <f>INDEX('A I D FUTURES'!$B:$B,MATCH(H1020,'A I D FUTURES'!$A:$A,0))</f>
        <v>#N/A</v>
      </c>
    </row>
    <row r="1021" spans="1:12" x14ac:dyDescent="0.25">
      <c r="A1021" s="42" t="s">
        <v>85</v>
      </c>
      <c r="B1021" s="40" t="s">
        <v>85</v>
      </c>
      <c r="C1021" s="40" t="s">
        <v>2766</v>
      </c>
      <c r="D1021" s="40" t="s">
        <v>2765</v>
      </c>
      <c r="E1021" s="68">
        <v>34100</v>
      </c>
      <c r="F1021" s="2" t="s">
        <v>372</v>
      </c>
      <c r="G1021" s="40">
        <v>4800042</v>
      </c>
      <c r="H1021" s="2" t="str">
        <f t="shared" si="65"/>
        <v>341004800042</v>
      </c>
      <c r="I1021" s="2" t="str">
        <f t="shared" si="66"/>
        <v>4</v>
      </c>
      <c r="J1021" s="40" t="s">
        <v>634</v>
      </c>
      <c r="K1021" s="21">
        <v>1000</v>
      </c>
      <c r="L1021" t="e">
        <f>INDEX('A I D FUTURES'!$B:$B,MATCH(H1021,'A I D FUTURES'!$A:$A,0))</f>
        <v>#N/A</v>
      </c>
    </row>
    <row r="1022" spans="1:12" x14ac:dyDescent="0.25">
      <c r="A1022" s="42" t="s">
        <v>85</v>
      </c>
      <c r="B1022" s="40" t="s">
        <v>85</v>
      </c>
      <c r="C1022" s="40" t="s">
        <v>2766</v>
      </c>
      <c r="D1022" s="40" t="s">
        <v>2765</v>
      </c>
      <c r="E1022" s="68">
        <v>34100</v>
      </c>
      <c r="F1022" s="2" t="s">
        <v>372</v>
      </c>
      <c r="G1022" s="40">
        <v>4800043</v>
      </c>
      <c r="H1022" s="2" t="str">
        <f t="shared" si="65"/>
        <v>341004800043</v>
      </c>
      <c r="I1022" s="2" t="str">
        <f t="shared" si="66"/>
        <v>4</v>
      </c>
      <c r="J1022" s="40" t="s">
        <v>635</v>
      </c>
      <c r="K1022" s="21">
        <v>2000</v>
      </c>
      <c r="L1022" t="e">
        <f>INDEX('A I D FUTURES'!$B:$B,MATCH(H1022,'A I D FUTURES'!$A:$A,0))</f>
        <v>#N/A</v>
      </c>
    </row>
    <row r="1023" spans="1:12" x14ac:dyDescent="0.25">
      <c r="A1023" s="42" t="s">
        <v>85</v>
      </c>
      <c r="B1023" s="40" t="s">
        <v>85</v>
      </c>
      <c r="C1023" s="40" t="s">
        <v>2766</v>
      </c>
      <c r="D1023" s="40" t="s">
        <v>2765</v>
      </c>
      <c r="E1023" s="68">
        <v>34100</v>
      </c>
      <c r="F1023" s="2" t="s">
        <v>372</v>
      </c>
      <c r="G1023" s="40">
        <v>4800044</v>
      </c>
      <c r="H1023" s="2" t="str">
        <f t="shared" si="65"/>
        <v>341004800044</v>
      </c>
      <c r="I1023" s="2" t="str">
        <f t="shared" si="66"/>
        <v>4</v>
      </c>
      <c r="J1023" s="40" t="s">
        <v>636</v>
      </c>
      <c r="K1023" s="21">
        <v>2500</v>
      </c>
      <c r="L1023" t="e">
        <f>INDEX('A I D FUTURES'!$B:$B,MATCH(H1023,'A I D FUTURES'!$A:$A,0))</f>
        <v>#N/A</v>
      </c>
    </row>
    <row r="1024" spans="1:12" x14ac:dyDescent="0.25">
      <c r="A1024" s="42" t="s">
        <v>85</v>
      </c>
      <c r="B1024" s="40" t="s">
        <v>85</v>
      </c>
      <c r="C1024" s="40" t="s">
        <v>2766</v>
      </c>
      <c r="D1024" s="40" t="s">
        <v>2765</v>
      </c>
      <c r="E1024" s="68">
        <v>34100</v>
      </c>
      <c r="F1024" s="2" t="s">
        <v>372</v>
      </c>
      <c r="G1024" s="40">
        <v>4800045</v>
      </c>
      <c r="H1024" s="2" t="str">
        <f t="shared" si="65"/>
        <v>341004800045</v>
      </c>
      <c r="I1024" s="2" t="str">
        <f t="shared" si="66"/>
        <v>4</v>
      </c>
      <c r="J1024" s="40" t="s">
        <v>637</v>
      </c>
      <c r="K1024" s="21">
        <v>25000</v>
      </c>
      <c r="L1024" t="e">
        <f>INDEX('A I D FUTURES'!$B:$B,MATCH(H1024,'A I D FUTURES'!$A:$A,0))</f>
        <v>#N/A</v>
      </c>
    </row>
    <row r="1025" spans="1:13" x14ac:dyDescent="0.25">
      <c r="A1025" s="42" t="s">
        <v>85</v>
      </c>
      <c r="B1025" s="40" t="s">
        <v>85</v>
      </c>
      <c r="C1025" s="40" t="s">
        <v>2766</v>
      </c>
      <c r="D1025" s="40" t="s">
        <v>2765</v>
      </c>
      <c r="E1025" s="68">
        <v>34100</v>
      </c>
      <c r="F1025" s="2" t="s">
        <v>372</v>
      </c>
      <c r="G1025" s="40">
        <v>4800046</v>
      </c>
      <c r="H1025" s="2" t="str">
        <f t="shared" si="65"/>
        <v>341004800046</v>
      </c>
      <c r="I1025" s="2" t="str">
        <f t="shared" si="66"/>
        <v>4</v>
      </c>
      <c r="J1025" s="40" t="s">
        <v>638</v>
      </c>
      <c r="K1025" s="21">
        <v>8200</v>
      </c>
      <c r="L1025" t="e">
        <f>INDEX('A I D FUTURES'!$B:$B,MATCH(H1025,'A I D FUTURES'!$A:$A,0))</f>
        <v>#N/A</v>
      </c>
    </row>
    <row r="1026" spans="1:13" x14ac:dyDescent="0.25">
      <c r="A1026" s="42" t="s">
        <v>85</v>
      </c>
      <c r="B1026" s="40" t="s">
        <v>85</v>
      </c>
      <c r="C1026" s="40" t="s">
        <v>2766</v>
      </c>
      <c r="D1026" s="40" t="s">
        <v>2765</v>
      </c>
      <c r="E1026" s="68">
        <v>34100</v>
      </c>
      <c r="F1026" s="2" t="s">
        <v>372</v>
      </c>
      <c r="G1026" s="40">
        <v>4800047</v>
      </c>
      <c r="H1026" s="2" t="str">
        <f t="shared" si="65"/>
        <v>341004800047</v>
      </c>
      <c r="I1026" s="2" t="str">
        <f t="shared" si="66"/>
        <v>4</v>
      </c>
      <c r="J1026" s="40" t="s">
        <v>639</v>
      </c>
      <c r="K1026" s="21">
        <v>5500</v>
      </c>
      <c r="L1026" t="e">
        <f>INDEX('A I D FUTURES'!$B:$B,MATCH(H1026,'A I D FUTURES'!$A:$A,0))</f>
        <v>#N/A</v>
      </c>
      <c r="M1026" s="56" t="e">
        <f>+K1026-L1026</f>
        <v>#N/A</v>
      </c>
    </row>
    <row r="1027" spans="1:13" x14ac:dyDescent="0.25">
      <c r="A1027" s="42" t="s">
        <v>85</v>
      </c>
      <c r="B1027" s="40" t="s">
        <v>85</v>
      </c>
      <c r="C1027" s="40" t="s">
        <v>2766</v>
      </c>
      <c r="D1027" s="40" t="s">
        <v>2765</v>
      </c>
      <c r="E1027" s="68">
        <v>34100</v>
      </c>
      <c r="F1027" s="2" t="s">
        <v>372</v>
      </c>
      <c r="G1027" s="40">
        <v>4800048</v>
      </c>
      <c r="H1027" s="2" t="str">
        <f t="shared" si="65"/>
        <v>341004800048</v>
      </c>
      <c r="I1027" s="2" t="str">
        <f t="shared" si="66"/>
        <v>4</v>
      </c>
      <c r="J1027" s="40" t="s">
        <v>640</v>
      </c>
      <c r="K1027" s="21">
        <v>1000</v>
      </c>
      <c r="L1027" t="e">
        <f>INDEX('A I D FUTURES'!$B:$B,MATCH(H1027,'A I D FUTURES'!$A:$A,0))</f>
        <v>#N/A</v>
      </c>
    </row>
    <row r="1028" spans="1:13" x14ac:dyDescent="0.25">
      <c r="A1028" s="42" t="s">
        <v>85</v>
      </c>
      <c r="B1028" s="40" t="s">
        <v>85</v>
      </c>
      <c r="C1028" s="40" t="s">
        <v>2766</v>
      </c>
      <c r="D1028" s="40" t="s">
        <v>2765</v>
      </c>
      <c r="E1028" s="68">
        <v>34100</v>
      </c>
      <c r="F1028" s="2" t="s">
        <v>372</v>
      </c>
      <c r="G1028" s="40">
        <v>4800050</v>
      </c>
      <c r="H1028" s="2" t="str">
        <f t="shared" si="65"/>
        <v>341004800050</v>
      </c>
      <c r="I1028" s="2" t="str">
        <f t="shared" si="66"/>
        <v>4</v>
      </c>
      <c r="J1028" s="40" t="s">
        <v>1533</v>
      </c>
      <c r="K1028" s="21">
        <v>1000</v>
      </c>
      <c r="L1028" t="e">
        <f>INDEX('A I D FUTURES'!$B:$B,MATCH(H1028,'A I D FUTURES'!$A:$A,0))</f>
        <v>#N/A</v>
      </c>
      <c r="M1028" s="56" t="e">
        <f t="shared" ref="M1028:M1029" si="67">+K1028-L1028</f>
        <v>#N/A</v>
      </c>
    </row>
    <row r="1029" spans="1:13" x14ac:dyDescent="0.25">
      <c r="A1029" s="42" t="s">
        <v>85</v>
      </c>
      <c r="B1029" s="40" t="s">
        <v>85</v>
      </c>
      <c r="C1029" s="40" t="s">
        <v>2766</v>
      </c>
      <c r="D1029" s="40" t="s">
        <v>2765</v>
      </c>
      <c r="E1029" s="68">
        <v>34100</v>
      </c>
      <c r="F1029" s="2" t="s">
        <v>372</v>
      </c>
      <c r="G1029" s="40">
        <v>4800052</v>
      </c>
      <c r="H1029" s="2" t="str">
        <f t="shared" si="65"/>
        <v>341004800052</v>
      </c>
      <c r="I1029" s="2" t="str">
        <f t="shared" si="66"/>
        <v>4</v>
      </c>
      <c r="J1029" s="40" t="s">
        <v>641</v>
      </c>
      <c r="K1029" s="21">
        <v>5000</v>
      </c>
      <c r="L1029" t="e">
        <f>INDEX('A I D FUTURES'!$B:$B,MATCH(H1029,'A I D FUTURES'!$A:$A,0))</f>
        <v>#N/A</v>
      </c>
      <c r="M1029" s="56" t="e">
        <f t="shared" si="67"/>
        <v>#N/A</v>
      </c>
    </row>
    <row r="1030" spans="1:13" x14ac:dyDescent="0.25">
      <c r="A1030" s="42" t="s">
        <v>85</v>
      </c>
      <c r="B1030" s="40" t="s">
        <v>85</v>
      </c>
      <c r="C1030" s="40" t="s">
        <v>2766</v>
      </c>
      <c r="D1030" s="40" t="s">
        <v>2765</v>
      </c>
      <c r="E1030" s="68">
        <v>34100</v>
      </c>
      <c r="F1030" s="2" t="s">
        <v>372</v>
      </c>
      <c r="G1030" s="40">
        <v>4800053</v>
      </c>
      <c r="H1030" s="2" t="str">
        <f t="shared" si="65"/>
        <v>341004800053</v>
      </c>
      <c r="I1030" s="2" t="str">
        <f t="shared" si="66"/>
        <v>4</v>
      </c>
      <c r="J1030" s="40" t="s">
        <v>642</v>
      </c>
      <c r="K1030" s="21">
        <v>3500</v>
      </c>
      <c r="L1030" t="e">
        <f>INDEX('A I D FUTURES'!$B:$B,MATCH(H1030,'A I D FUTURES'!$A:$A,0))</f>
        <v>#N/A</v>
      </c>
    </row>
    <row r="1031" spans="1:13" x14ac:dyDescent="0.25">
      <c r="A1031" s="42" t="s">
        <v>85</v>
      </c>
      <c r="B1031" s="40" t="s">
        <v>85</v>
      </c>
      <c r="C1031" s="40" t="s">
        <v>2766</v>
      </c>
      <c r="D1031" s="40" t="s">
        <v>2765</v>
      </c>
      <c r="E1031" s="68">
        <v>34100</v>
      </c>
      <c r="F1031" s="2" t="s">
        <v>372</v>
      </c>
      <c r="G1031" s="40">
        <v>4800060</v>
      </c>
      <c r="H1031" s="2" t="str">
        <f t="shared" si="65"/>
        <v>341004800060</v>
      </c>
      <c r="I1031" s="2" t="str">
        <f t="shared" si="66"/>
        <v>4</v>
      </c>
      <c r="J1031" s="40" t="s">
        <v>647</v>
      </c>
      <c r="K1031" s="21">
        <v>500</v>
      </c>
      <c r="L1031" t="e">
        <f>INDEX('A I D FUTURES'!$B:$B,MATCH(H1031,'A I D FUTURES'!$A:$A,0))</f>
        <v>#N/A</v>
      </c>
    </row>
    <row r="1032" spans="1:13" x14ac:dyDescent="0.25">
      <c r="A1032" s="42" t="s">
        <v>85</v>
      </c>
      <c r="B1032" s="40" t="s">
        <v>85</v>
      </c>
      <c r="C1032" s="40" t="s">
        <v>2766</v>
      </c>
      <c r="D1032" s="40" t="s">
        <v>2765</v>
      </c>
      <c r="E1032" s="68">
        <v>34100</v>
      </c>
      <c r="F1032" s="2" t="s">
        <v>372</v>
      </c>
      <c r="G1032" s="40">
        <v>4800064</v>
      </c>
      <c r="H1032" s="2" t="str">
        <f t="shared" si="65"/>
        <v>341004800064</v>
      </c>
      <c r="I1032" s="2" t="str">
        <f t="shared" si="66"/>
        <v>4</v>
      </c>
      <c r="J1032" s="40" t="s">
        <v>649</v>
      </c>
      <c r="K1032" s="21">
        <v>3000</v>
      </c>
      <c r="L1032" t="e">
        <f>INDEX('A I D FUTURES'!$B:$B,MATCH(H1032,'A I D FUTURES'!$A:$A,0))</f>
        <v>#N/A</v>
      </c>
    </row>
    <row r="1033" spans="1:13" x14ac:dyDescent="0.25">
      <c r="A1033" s="42" t="s">
        <v>85</v>
      </c>
      <c r="B1033" s="40" t="s">
        <v>85</v>
      </c>
      <c r="C1033" s="40" t="s">
        <v>2766</v>
      </c>
      <c r="D1033" s="40" t="s">
        <v>2765</v>
      </c>
      <c r="E1033" s="68">
        <v>34100</v>
      </c>
      <c r="F1033" s="2" t="s">
        <v>372</v>
      </c>
      <c r="G1033" s="40">
        <v>4800065</v>
      </c>
      <c r="H1033" s="2" t="str">
        <f t="shared" si="65"/>
        <v>341004800065</v>
      </c>
      <c r="I1033" s="2" t="str">
        <f t="shared" si="66"/>
        <v>4</v>
      </c>
      <c r="J1033" s="40" t="s">
        <v>650</v>
      </c>
      <c r="K1033" s="21">
        <v>1500</v>
      </c>
      <c r="L1033" t="e">
        <f>INDEX('A I D FUTURES'!$B:$B,MATCH(H1033,'A I D FUTURES'!$A:$A,0))</f>
        <v>#N/A</v>
      </c>
    </row>
    <row r="1034" spans="1:13" x14ac:dyDescent="0.25">
      <c r="A1034" s="42" t="s">
        <v>85</v>
      </c>
      <c r="B1034" s="40" t="s">
        <v>85</v>
      </c>
      <c r="C1034" s="40" t="s">
        <v>2766</v>
      </c>
      <c r="D1034" s="40" t="s">
        <v>2765</v>
      </c>
      <c r="E1034" s="68">
        <v>34100</v>
      </c>
      <c r="F1034" s="2" t="s">
        <v>372</v>
      </c>
      <c r="G1034" s="40">
        <v>4800066</v>
      </c>
      <c r="H1034" s="2" t="str">
        <f t="shared" si="65"/>
        <v>341004800066</v>
      </c>
      <c r="I1034" s="2" t="str">
        <f t="shared" si="66"/>
        <v>4</v>
      </c>
      <c r="J1034" s="40" t="s">
        <v>651</v>
      </c>
      <c r="K1034" s="21">
        <v>500</v>
      </c>
      <c r="L1034" t="e">
        <f>INDEX('A I D FUTURES'!$B:$B,MATCH(H1034,'A I D FUTURES'!$A:$A,0))</f>
        <v>#N/A</v>
      </c>
    </row>
    <row r="1035" spans="1:13" x14ac:dyDescent="0.25">
      <c r="A1035" s="42" t="s">
        <v>85</v>
      </c>
      <c r="B1035" s="40" t="s">
        <v>85</v>
      </c>
      <c r="C1035" s="40" t="s">
        <v>2766</v>
      </c>
      <c r="D1035" s="40" t="s">
        <v>2765</v>
      </c>
      <c r="E1035" s="68">
        <v>34100</v>
      </c>
      <c r="F1035" s="2" t="s">
        <v>372</v>
      </c>
      <c r="G1035" s="40">
        <v>4800067</v>
      </c>
      <c r="H1035" s="2" t="str">
        <f t="shared" si="65"/>
        <v>341004800067</v>
      </c>
      <c r="I1035" s="2" t="str">
        <f t="shared" si="66"/>
        <v>4</v>
      </c>
      <c r="J1035" s="40" t="s">
        <v>652</v>
      </c>
      <c r="K1035" s="21">
        <v>2000</v>
      </c>
      <c r="L1035" t="e">
        <f>INDEX('A I D FUTURES'!$B:$B,MATCH(H1035,'A I D FUTURES'!$A:$A,0))</f>
        <v>#N/A</v>
      </c>
    </row>
    <row r="1036" spans="1:13" x14ac:dyDescent="0.25">
      <c r="A1036" s="42" t="s">
        <v>85</v>
      </c>
      <c r="B1036" s="40" t="s">
        <v>85</v>
      </c>
      <c r="C1036" s="40" t="s">
        <v>2766</v>
      </c>
      <c r="D1036" s="40" t="s">
        <v>2765</v>
      </c>
      <c r="E1036" s="68">
        <v>34100</v>
      </c>
      <c r="F1036" s="2" t="s">
        <v>372</v>
      </c>
      <c r="G1036" s="40">
        <v>4800093</v>
      </c>
      <c r="H1036" s="2" t="str">
        <f t="shared" si="65"/>
        <v>341004800093</v>
      </c>
      <c r="I1036" s="2" t="str">
        <f t="shared" si="66"/>
        <v>4</v>
      </c>
      <c r="J1036" s="40" t="s">
        <v>667</v>
      </c>
      <c r="K1036" s="21">
        <v>4400</v>
      </c>
      <c r="L1036" t="e">
        <f>INDEX('A I D FUTURES'!$B:$B,MATCH(H1036,'A I D FUTURES'!$A:$A,0))</f>
        <v>#N/A</v>
      </c>
    </row>
    <row r="1037" spans="1:13" x14ac:dyDescent="0.25">
      <c r="A1037" s="42" t="s">
        <v>85</v>
      </c>
      <c r="B1037" s="40" t="s">
        <v>85</v>
      </c>
      <c r="C1037" s="40" t="s">
        <v>2766</v>
      </c>
      <c r="D1037" s="40" t="s">
        <v>2765</v>
      </c>
      <c r="E1037" s="68">
        <v>34100</v>
      </c>
      <c r="F1037" s="2" t="s">
        <v>372</v>
      </c>
      <c r="G1037" s="40">
        <v>4800124</v>
      </c>
      <c r="H1037" s="2" t="str">
        <f t="shared" si="65"/>
        <v>341004800124</v>
      </c>
      <c r="I1037" s="2" t="str">
        <f t="shared" si="66"/>
        <v>4</v>
      </c>
      <c r="J1037" s="40" t="s">
        <v>677</v>
      </c>
      <c r="K1037" s="21">
        <v>800</v>
      </c>
      <c r="L1037" t="e">
        <f>INDEX('A I D FUTURES'!$B:$B,MATCH(H1037,'A I D FUTURES'!$A:$A,0))</f>
        <v>#N/A</v>
      </c>
    </row>
    <row r="1038" spans="1:13" x14ac:dyDescent="0.25">
      <c r="A1038" s="42" t="s">
        <v>85</v>
      </c>
      <c r="B1038" s="40" t="s">
        <v>85</v>
      </c>
      <c r="C1038" s="40" t="s">
        <v>2766</v>
      </c>
      <c r="D1038" s="40" t="s">
        <v>2765</v>
      </c>
      <c r="E1038" s="68">
        <v>34100</v>
      </c>
      <c r="F1038" s="2" t="s">
        <v>372</v>
      </c>
      <c r="G1038" s="40">
        <v>4800130</v>
      </c>
      <c r="H1038" s="2" t="str">
        <f t="shared" si="65"/>
        <v>341004800130</v>
      </c>
      <c r="I1038" s="2" t="str">
        <f t="shared" si="66"/>
        <v>4</v>
      </c>
      <c r="J1038" s="40" t="s">
        <v>680</v>
      </c>
      <c r="K1038" s="21">
        <v>2000</v>
      </c>
      <c r="L1038" t="e">
        <f>INDEX('A I D FUTURES'!$B:$B,MATCH(H1038,'A I D FUTURES'!$A:$A,0))</f>
        <v>#N/A</v>
      </c>
    </row>
    <row r="1039" spans="1:13" x14ac:dyDescent="0.25">
      <c r="A1039" s="42" t="s">
        <v>85</v>
      </c>
      <c r="B1039" s="40" t="s">
        <v>85</v>
      </c>
      <c r="C1039" s="40" t="s">
        <v>2766</v>
      </c>
      <c r="D1039" s="40" t="s">
        <v>2765</v>
      </c>
      <c r="E1039" s="68">
        <v>34100</v>
      </c>
      <c r="F1039" s="2" t="s">
        <v>372</v>
      </c>
      <c r="G1039" s="40">
        <v>4800154</v>
      </c>
      <c r="H1039" s="2" t="str">
        <f t="shared" si="65"/>
        <v>341004800154</v>
      </c>
      <c r="I1039" s="2" t="str">
        <f t="shared" si="66"/>
        <v>4</v>
      </c>
      <c r="J1039" s="40" t="s">
        <v>688</v>
      </c>
      <c r="K1039" s="21">
        <v>2000</v>
      </c>
      <c r="L1039" t="e">
        <f>INDEX('A I D FUTURES'!$B:$B,MATCH(H1039,'A I D FUTURES'!$A:$A,0))</f>
        <v>#N/A</v>
      </c>
    </row>
    <row r="1040" spans="1:13" x14ac:dyDescent="0.25">
      <c r="A1040" s="42" t="s">
        <v>85</v>
      </c>
      <c r="B1040" s="40" t="s">
        <v>85</v>
      </c>
      <c r="C1040" s="40" t="s">
        <v>2766</v>
      </c>
      <c r="D1040" s="40" t="s">
        <v>2765</v>
      </c>
      <c r="E1040" s="68">
        <v>34100</v>
      </c>
      <c r="F1040" s="2" t="s">
        <v>372</v>
      </c>
      <c r="G1040" s="40">
        <v>4800156</v>
      </c>
      <c r="H1040" s="2" t="str">
        <f t="shared" si="65"/>
        <v>341004800156</v>
      </c>
      <c r="I1040" s="2" t="str">
        <f t="shared" si="66"/>
        <v>4</v>
      </c>
      <c r="J1040" s="40" t="s">
        <v>689</v>
      </c>
      <c r="K1040" s="21">
        <v>870</v>
      </c>
      <c r="L1040" t="e">
        <f>INDEX('A I D FUTURES'!$B:$B,MATCH(H1040,'A I D FUTURES'!$A:$A,0))</f>
        <v>#N/A</v>
      </c>
    </row>
    <row r="1041" spans="1:13" x14ac:dyDescent="0.25">
      <c r="A1041" s="55" t="s">
        <v>85</v>
      </c>
      <c r="B1041" s="40" t="s">
        <v>85</v>
      </c>
      <c r="C1041" s="40" t="s">
        <v>2766</v>
      </c>
      <c r="D1041" s="40" t="s">
        <v>2765</v>
      </c>
      <c r="E1041" s="68">
        <v>34100</v>
      </c>
      <c r="F1041" s="2" t="s">
        <v>372</v>
      </c>
      <c r="G1041" s="40">
        <v>7800003</v>
      </c>
      <c r="H1041" s="2" t="str">
        <f t="shared" si="65"/>
        <v>341007800003</v>
      </c>
      <c r="I1041" s="2" t="str">
        <f t="shared" si="66"/>
        <v>7</v>
      </c>
      <c r="J1041" s="40" t="s">
        <v>743</v>
      </c>
      <c r="K1041" s="21">
        <v>10000</v>
      </c>
      <c r="L1041" t="e">
        <f>INDEX('A I D FUTURES'!$B:$B,MATCH(H1041,'A I D FUTURES'!$A:$A,0))</f>
        <v>#N/A</v>
      </c>
    </row>
    <row r="1042" spans="1:13" x14ac:dyDescent="0.25">
      <c r="A1042" s="42" t="s">
        <v>85</v>
      </c>
      <c r="B1042" s="40" t="s">
        <v>85</v>
      </c>
      <c r="C1042" s="40" t="s">
        <v>2766</v>
      </c>
      <c r="D1042" s="40" t="s">
        <v>2765</v>
      </c>
      <c r="E1042" s="68">
        <v>34200</v>
      </c>
      <c r="F1042" s="2" t="s">
        <v>364</v>
      </c>
      <c r="G1042" s="40">
        <v>2100002</v>
      </c>
      <c r="H1042" s="2" t="str">
        <f t="shared" si="65"/>
        <v>342002100002</v>
      </c>
      <c r="I1042" s="2" t="str">
        <f t="shared" si="66"/>
        <v>2</v>
      </c>
      <c r="J1042" s="2" t="s">
        <v>365</v>
      </c>
      <c r="K1042" s="21">
        <v>2000</v>
      </c>
      <c r="L1042" t="e">
        <f>INDEX('A I D FUTURES'!$B:$B,MATCH(H1042,'A I D FUTURES'!$A:$A,0))</f>
        <v>#N/A</v>
      </c>
      <c r="M1042" s="56" t="e">
        <f>+K1042-L1042</f>
        <v>#N/A</v>
      </c>
    </row>
    <row r="1043" spans="1:13" x14ac:dyDescent="0.25">
      <c r="A1043" s="55" t="s">
        <v>85</v>
      </c>
      <c r="B1043" s="40" t="s">
        <v>85</v>
      </c>
      <c r="C1043" s="40" t="s">
        <v>2766</v>
      </c>
      <c r="D1043" s="40" t="s">
        <v>2765</v>
      </c>
      <c r="E1043" s="68">
        <v>34200</v>
      </c>
      <c r="F1043" s="27" t="s">
        <v>364</v>
      </c>
      <c r="G1043" s="40">
        <v>2100003</v>
      </c>
      <c r="H1043" s="2" t="str">
        <f t="shared" si="65"/>
        <v>342002100003</v>
      </c>
      <c r="I1043" s="2" t="str">
        <f t="shared" si="66"/>
        <v>2</v>
      </c>
      <c r="J1043" s="5" t="s">
        <v>367</v>
      </c>
      <c r="K1043" s="21">
        <v>3000</v>
      </c>
      <c r="L1043" t="e">
        <f>INDEX('A I D FUTURES'!$B:$B,MATCH(H1043,'A I D FUTURES'!$A:$A,0))</f>
        <v>#N/A</v>
      </c>
    </row>
    <row r="1044" spans="1:13" x14ac:dyDescent="0.25">
      <c r="A1044" s="42" t="s">
        <v>150</v>
      </c>
      <c r="B1044" s="40" t="s">
        <v>150</v>
      </c>
      <c r="C1044" s="40" t="s">
        <v>2755</v>
      </c>
      <c r="D1044" s="40" t="s">
        <v>2754</v>
      </c>
      <c r="E1044" s="68">
        <v>34200</v>
      </c>
      <c r="F1044" s="2" t="s">
        <v>364</v>
      </c>
      <c r="G1044" s="40">
        <v>2120000</v>
      </c>
      <c r="H1044" s="2" t="str">
        <f t="shared" si="65"/>
        <v>342002120000</v>
      </c>
      <c r="I1044" s="2" t="str">
        <f t="shared" si="66"/>
        <v>2</v>
      </c>
      <c r="J1044" s="2" t="s">
        <v>368</v>
      </c>
      <c r="K1044" s="21">
        <v>2000</v>
      </c>
      <c r="L1044" t="e">
        <f>INDEX('A I D FUTURES'!$B:$B,MATCH(H1044,'A I D FUTURES'!$A:$A,0))</f>
        <v>#N/A</v>
      </c>
      <c r="M1044" s="56" t="e">
        <f>+K1044-L1044</f>
        <v>#N/A</v>
      </c>
    </row>
    <row r="1045" spans="1:13" x14ac:dyDescent="0.25">
      <c r="A1045" s="42" t="s">
        <v>85</v>
      </c>
      <c r="B1045" s="40" t="s">
        <v>85</v>
      </c>
      <c r="C1045" s="40" t="s">
        <v>2766</v>
      </c>
      <c r="D1045" s="40" t="s">
        <v>2765</v>
      </c>
      <c r="E1045" s="68">
        <v>34200</v>
      </c>
      <c r="F1045" s="2" t="s">
        <v>364</v>
      </c>
      <c r="G1045" s="40">
        <v>2120001</v>
      </c>
      <c r="H1045" s="2" t="str">
        <f t="shared" si="65"/>
        <v>342002120001</v>
      </c>
      <c r="I1045" s="2" t="str">
        <f t="shared" si="66"/>
        <v>2</v>
      </c>
      <c r="J1045" s="2" t="s">
        <v>375</v>
      </c>
      <c r="K1045" s="21">
        <v>6000</v>
      </c>
      <c r="L1045" t="e">
        <f>INDEX('A I D FUTURES'!$B:$B,MATCH(H1045,'A I D FUTURES'!$A:$A,0))</f>
        <v>#N/A</v>
      </c>
    </row>
    <row r="1046" spans="1:13" x14ac:dyDescent="0.25">
      <c r="A1046" s="42" t="s">
        <v>85</v>
      </c>
      <c r="B1046" s="40" t="s">
        <v>85</v>
      </c>
      <c r="C1046" s="40" t="s">
        <v>2766</v>
      </c>
      <c r="D1046" s="40" t="s">
        <v>2765</v>
      </c>
      <c r="E1046" s="68">
        <v>34200</v>
      </c>
      <c r="F1046" s="2" t="s">
        <v>364</v>
      </c>
      <c r="G1046" s="40">
        <v>2130001</v>
      </c>
      <c r="H1046" s="2" t="str">
        <f t="shared" si="65"/>
        <v>342002130001</v>
      </c>
      <c r="I1046" s="2" t="str">
        <f t="shared" si="66"/>
        <v>2</v>
      </c>
      <c r="J1046" s="2" t="s">
        <v>378</v>
      </c>
      <c r="K1046" s="21">
        <v>2000</v>
      </c>
      <c r="L1046" t="e">
        <f>INDEX('A I D FUTURES'!$B:$B,MATCH(H1046,'A I D FUTURES'!$A:$A,0))</f>
        <v>#N/A</v>
      </c>
      <c r="M1046" s="56" t="e">
        <f>+K1046-L1046</f>
        <v>#N/A</v>
      </c>
    </row>
    <row r="1047" spans="1:13" x14ac:dyDescent="0.25">
      <c r="A1047" s="42" t="s">
        <v>214</v>
      </c>
      <c r="B1047" s="40" t="s">
        <v>214</v>
      </c>
      <c r="C1047" s="40" t="s">
        <v>2755</v>
      </c>
      <c r="D1047" s="40" t="s">
        <v>2754</v>
      </c>
      <c r="E1047" s="68">
        <v>34200</v>
      </c>
      <c r="F1047" s="2" t="s">
        <v>364</v>
      </c>
      <c r="G1047" s="40">
        <v>2210001</v>
      </c>
      <c r="H1047" s="2" t="str">
        <f t="shared" si="65"/>
        <v>342002210001</v>
      </c>
      <c r="I1047" s="2" t="str">
        <f t="shared" si="66"/>
        <v>2</v>
      </c>
      <c r="J1047" s="2" t="s">
        <v>397</v>
      </c>
      <c r="K1047" s="21">
        <v>25000</v>
      </c>
      <c r="L1047">
        <f>INDEX('A I D FUTURES'!$B:$B,MATCH(H1047,'A I D FUTURES'!$A:$A,0))</f>
        <v>15000</v>
      </c>
    </row>
    <row r="1048" spans="1:13" x14ac:dyDescent="0.25">
      <c r="A1048" s="42" t="s">
        <v>214</v>
      </c>
      <c r="B1048" s="40" t="s">
        <v>214</v>
      </c>
      <c r="C1048" s="40" t="s">
        <v>2755</v>
      </c>
      <c r="D1048" s="40" t="s">
        <v>2754</v>
      </c>
      <c r="E1048" s="68">
        <v>34200</v>
      </c>
      <c r="F1048" s="2" t="s">
        <v>364</v>
      </c>
      <c r="G1048" s="40">
        <v>2210101</v>
      </c>
      <c r="H1048" s="2" t="str">
        <f t="shared" si="65"/>
        <v>342002210101</v>
      </c>
      <c r="I1048" s="2" t="str">
        <f t="shared" si="66"/>
        <v>2</v>
      </c>
      <c r="J1048" s="2" t="s">
        <v>403</v>
      </c>
      <c r="K1048" s="21">
        <v>3000</v>
      </c>
      <c r="L1048" t="e">
        <f>INDEX('A I D FUTURES'!$B:$B,MATCH(H1048,'A I D FUTURES'!$A:$A,0))</f>
        <v>#N/A</v>
      </c>
    </row>
    <row r="1049" spans="1:13" x14ac:dyDescent="0.25">
      <c r="A1049" s="42" t="s">
        <v>214</v>
      </c>
      <c r="B1049" s="40" t="s">
        <v>214</v>
      </c>
      <c r="C1049" s="40" t="s">
        <v>2755</v>
      </c>
      <c r="D1049" s="40" t="s">
        <v>2754</v>
      </c>
      <c r="E1049" s="68">
        <v>34200</v>
      </c>
      <c r="F1049" s="2" t="s">
        <v>364</v>
      </c>
      <c r="G1049" s="40">
        <v>2210201</v>
      </c>
      <c r="H1049" s="2" t="str">
        <f t="shared" si="65"/>
        <v>342002210201</v>
      </c>
      <c r="I1049" s="2" t="str">
        <f t="shared" si="66"/>
        <v>2</v>
      </c>
      <c r="J1049" s="2" t="s">
        <v>405</v>
      </c>
      <c r="K1049" s="21">
        <v>9000</v>
      </c>
      <c r="L1049">
        <f>INDEX('A I D FUTURES'!$B:$B,MATCH(H1049,'A I D FUTURES'!$A:$A,0))</f>
        <v>9000</v>
      </c>
    </row>
    <row r="1050" spans="1:13" x14ac:dyDescent="0.25">
      <c r="A1050" s="42" t="s">
        <v>278</v>
      </c>
      <c r="B1050" s="40" t="s">
        <v>278</v>
      </c>
      <c r="C1050" s="40" t="s">
        <v>2751</v>
      </c>
      <c r="D1050" s="40" t="s">
        <v>2750</v>
      </c>
      <c r="E1050" s="68">
        <v>34200</v>
      </c>
      <c r="F1050" s="2" t="s">
        <v>364</v>
      </c>
      <c r="G1050" s="40">
        <v>2220001</v>
      </c>
      <c r="H1050" s="2" t="str">
        <f t="shared" si="65"/>
        <v>342002220001</v>
      </c>
      <c r="I1050" s="2" t="str">
        <f t="shared" si="66"/>
        <v>2</v>
      </c>
      <c r="J1050" s="2" t="s">
        <v>421</v>
      </c>
      <c r="K1050" s="21">
        <v>1500</v>
      </c>
      <c r="L1050">
        <f>INDEX('A I D FUTURES'!$B:$B,MATCH(H1050,'A I D FUTURES'!$A:$A,0))</f>
        <v>1500</v>
      </c>
    </row>
    <row r="1051" spans="1:13" x14ac:dyDescent="0.25">
      <c r="A1051" s="55" t="s">
        <v>78</v>
      </c>
      <c r="B1051" s="40" t="s">
        <v>78</v>
      </c>
      <c r="C1051" s="40">
        <v>10</v>
      </c>
      <c r="D1051" s="40" t="s">
        <v>2756</v>
      </c>
      <c r="E1051" s="68">
        <v>34200</v>
      </c>
      <c r="F1051" s="2" t="s">
        <v>364</v>
      </c>
      <c r="G1051" s="88">
        <v>6320038</v>
      </c>
      <c r="H1051" s="2" t="str">
        <f t="shared" si="65"/>
        <v>342006320038</v>
      </c>
      <c r="I1051" s="40" t="str">
        <f t="shared" si="66"/>
        <v>6</v>
      </c>
      <c r="J1051" s="30" t="s">
        <v>726</v>
      </c>
      <c r="K1051" s="21">
        <v>70000</v>
      </c>
      <c r="L1051" t="e">
        <f>INDEX('A I D FUTURES'!$B:$B,MATCH(H1051,'A I D FUTURES'!$A:$A,0))</f>
        <v>#N/A</v>
      </c>
    </row>
    <row r="1052" spans="1:13" x14ac:dyDescent="0.25">
      <c r="A1052" s="62" t="s">
        <v>284</v>
      </c>
      <c r="B1052" s="108" t="s">
        <v>284</v>
      </c>
      <c r="C1052" s="40" t="s">
        <v>2751</v>
      </c>
      <c r="D1052" s="40" t="s">
        <v>2750</v>
      </c>
      <c r="E1052" s="65">
        <v>34201</v>
      </c>
      <c r="F1052" s="64" t="s">
        <v>316</v>
      </c>
      <c r="G1052" s="87">
        <v>1300001</v>
      </c>
      <c r="H1052" s="64" t="str">
        <f t="shared" si="65"/>
        <v>342011300001</v>
      </c>
      <c r="I1052" s="64" t="str">
        <f t="shared" si="66"/>
        <v>1</v>
      </c>
      <c r="J1052" s="64" t="s">
        <v>299</v>
      </c>
      <c r="K1052" s="21">
        <v>13285.51</v>
      </c>
      <c r="L1052" t="e">
        <f>INDEX('A I D FUTURES'!$B:$B,MATCH(H1052,'A I D FUTURES'!$A:$A,0))</f>
        <v>#N/A</v>
      </c>
    </row>
    <row r="1053" spans="1:13" x14ac:dyDescent="0.25">
      <c r="A1053" s="62" t="s">
        <v>284</v>
      </c>
      <c r="B1053" s="108" t="s">
        <v>284</v>
      </c>
      <c r="C1053" s="40" t="s">
        <v>2751</v>
      </c>
      <c r="D1053" s="40" t="s">
        <v>2750</v>
      </c>
      <c r="E1053" s="65">
        <v>34201</v>
      </c>
      <c r="F1053" s="64" t="s">
        <v>316</v>
      </c>
      <c r="G1053" s="87">
        <v>1300002</v>
      </c>
      <c r="H1053" s="64" t="str">
        <f t="shared" si="65"/>
        <v>342011300002</v>
      </c>
      <c r="I1053" s="64" t="str">
        <f t="shared" si="66"/>
        <v>1</v>
      </c>
      <c r="J1053" s="64" t="s">
        <v>324</v>
      </c>
      <c r="K1053" s="21">
        <v>1207.6199999999999</v>
      </c>
      <c r="L1053" t="e">
        <f>INDEX('A I D FUTURES'!$B:$B,MATCH(H1053,'A I D FUTURES'!$A:$A,0))</f>
        <v>#N/A</v>
      </c>
    </row>
    <row r="1054" spans="1:13" x14ac:dyDescent="0.25">
      <c r="A1054" s="62" t="s">
        <v>284</v>
      </c>
      <c r="B1054" s="108" t="s">
        <v>284</v>
      </c>
      <c r="C1054" s="40" t="s">
        <v>2751</v>
      </c>
      <c r="D1054" s="40" t="s">
        <v>2750</v>
      </c>
      <c r="E1054" s="65">
        <v>34201</v>
      </c>
      <c r="F1054" s="64" t="s">
        <v>316</v>
      </c>
      <c r="G1054" s="87">
        <v>1300201</v>
      </c>
      <c r="H1054" s="64" t="str">
        <f t="shared" si="65"/>
        <v>342011300201</v>
      </c>
      <c r="I1054" s="64" t="str">
        <f t="shared" si="66"/>
        <v>1</v>
      </c>
      <c r="J1054" s="64" t="s">
        <v>327</v>
      </c>
      <c r="K1054" s="21">
        <v>7390.37</v>
      </c>
      <c r="L1054" t="e">
        <f>INDEX('A I D FUTURES'!$B:$B,MATCH(H1054,'A I D FUTURES'!$A:$A,0))</f>
        <v>#N/A</v>
      </c>
    </row>
    <row r="1055" spans="1:13" x14ac:dyDescent="0.25">
      <c r="A1055" s="62" t="s">
        <v>284</v>
      </c>
      <c r="B1055" s="108" t="s">
        <v>284</v>
      </c>
      <c r="C1055" s="40" t="s">
        <v>2751</v>
      </c>
      <c r="D1055" s="40" t="s">
        <v>2750</v>
      </c>
      <c r="E1055" s="65">
        <v>34201</v>
      </c>
      <c r="F1055" s="64" t="s">
        <v>316</v>
      </c>
      <c r="G1055" s="87">
        <v>1300202</v>
      </c>
      <c r="H1055" s="64" t="str">
        <f t="shared" si="65"/>
        <v>342011300202</v>
      </c>
      <c r="I1055" s="64" t="str">
        <f t="shared" si="66"/>
        <v>1</v>
      </c>
      <c r="J1055" s="64" t="s">
        <v>328</v>
      </c>
      <c r="K1055" s="21">
        <v>9088.9699999999993</v>
      </c>
      <c r="L1055" t="e">
        <f>INDEX('A I D FUTURES'!$B:$B,MATCH(H1055,'A I D FUTURES'!$A:$A,0))</f>
        <v>#N/A</v>
      </c>
    </row>
    <row r="1056" spans="1:13" x14ac:dyDescent="0.25">
      <c r="A1056" s="62" t="s">
        <v>284</v>
      </c>
      <c r="B1056" s="108" t="s">
        <v>284</v>
      </c>
      <c r="C1056" s="40" t="s">
        <v>2751</v>
      </c>
      <c r="D1056" s="40" t="s">
        <v>2750</v>
      </c>
      <c r="E1056" s="65">
        <v>34201</v>
      </c>
      <c r="F1056" s="64" t="s">
        <v>316</v>
      </c>
      <c r="G1056" s="87">
        <v>1310001</v>
      </c>
      <c r="H1056" s="64" t="str">
        <f t="shared" si="65"/>
        <v>342011310001</v>
      </c>
      <c r="I1056" s="64" t="str">
        <f t="shared" si="66"/>
        <v>1</v>
      </c>
      <c r="J1056" s="64" t="s">
        <v>329</v>
      </c>
      <c r="K1056" s="21">
        <v>8872.85</v>
      </c>
      <c r="L1056" t="e">
        <f>INDEX('A I D FUTURES'!$B:$B,MATCH(H1056,'A I D FUTURES'!$A:$A,0))</f>
        <v>#N/A</v>
      </c>
    </row>
    <row r="1057" spans="1:13" x14ac:dyDescent="0.25">
      <c r="A1057" s="62" t="s">
        <v>284</v>
      </c>
      <c r="B1057" s="108" t="s">
        <v>284</v>
      </c>
      <c r="C1057" s="40" t="s">
        <v>2751</v>
      </c>
      <c r="D1057" s="40" t="s">
        <v>2750</v>
      </c>
      <c r="E1057" s="65">
        <v>34201</v>
      </c>
      <c r="F1057" s="64" t="s">
        <v>316</v>
      </c>
      <c r="G1057" s="87">
        <v>1310002</v>
      </c>
      <c r="H1057" s="64" t="str">
        <f t="shared" si="65"/>
        <v>342011310002</v>
      </c>
      <c r="I1057" s="64" t="str">
        <f t="shared" si="66"/>
        <v>1</v>
      </c>
      <c r="J1057" s="64" t="s">
        <v>340</v>
      </c>
      <c r="K1057" s="21">
        <v>416.27</v>
      </c>
      <c r="L1057" t="e">
        <f>INDEX('A I D FUTURES'!$B:$B,MATCH(H1057,'A I D FUTURES'!$A:$A,0))</f>
        <v>#N/A</v>
      </c>
      <c r="M1057" s="56" t="e">
        <f>+K1057-L1057</f>
        <v>#N/A</v>
      </c>
    </row>
    <row r="1058" spans="1:13" x14ac:dyDescent="0.25">
      <c r="A1058" s="62" t="s">
        <v>284</v>
      </c>
      <c r="B1058" s="108" t="s">
        <v>284</v>
      </c>
      <c r="C1058" s="40" t="s">
        <v>2751</v>
      </c>
      <c r="D1058" s="40" t="s">
        <v>2750</v>
      </c>
      <c r="E1058" s="65">
        <v>34201</v>
      </c>
      <c r="F1058" s="64" t="s">
        <v>316</v>
      </c>
      <c r="G1058" s="87">
        <v>1310003</v>
      </c>
      <c r="H1058" s="64" t="str">
        <f t="shared" si="65"/>
        <v>342011310003</v>
      </c>
      <c r="I1058" s="64" t="str">
        <f t="shared" si="66"/>
        <v>1</v>
      </c>
      <c r="J1058" s="64" t="s">
        <v>341</v>
      </c>
      <c r="K1058" s="21">
        <v>4936.68</v>
      </c>
      <c r="L1058" t="e">
        <f>INDEX('A I D FUTURES'!$B:$B,MATCH(H1058,'A I D FUTURES'!$A:$A,0))</f>
        <v>#N/A</v>
      </c>
    </row>
    <row r="1059" spans="1:13" x14ac:dyDescent="0.25">
      <c r="A1059" s="62" t="s">
        <v>284</v>
      </c>
      <c r="B1059" s="108" t="s">
        <v>284</v>
      </c>
      <c r="C1059" s="40" t="s">
        <v>2751</v>
      </c>
      <c r="D1059" s="40" t="s">
        <v>2750</v>
      </c>
      <c r="E1059" s="65">
        <v>34201</v>
      </c>
      <c r="F1059" s="64" t="s">
        <v>316</v>
      </c>
      <c r="G1059" s="87">
        <v>1310004</v>
      </c>
      <c r="H1059" s="64" t="str">
        <f t="shared" si="65"/>
        <v>342011310004</v>
      </c>
      <c r="I1059" s="64" t="str">
        <f t="shared" si="66"/>
        <v>1</v>
      </c>
      <c r="J1059" s="64" t="s">
        <v>342</v>
      </c>
      <c r="K1059" s="21">
        <v>7044.66</v>
      </c>
      <c r="L1059" t="e">
        <f>INDEX('A I D FUTURES'!$B:$B,MATCH(H1059,'A I D FUTURES'!$A:$A,0))</f>
        <v>#N/A</v>
      </c>
      <c r="M1059" s="56" t="e">
        <f>+K1059-L1059</f>
        <v>#N/A</v>
      </c>
    </row>
    <row r="1060" spans="1:13" x14ac:dyDescent="0.25">
      <c r="A1060" s="62" t="s">
        <v>284</v>
      </c>
      <c r="B1060" s="108" t="s">
        <v>284</v>
      </c>
      <c r="C1060" s="40" t="s">
        <v>2751</v>
      </c>
      <c r="D1060" s="40" t="s">
        <v>2750</v>
      </c>
      <c r="E1060" s="65">
        <v>34201</v>
      </c>
      <c r="F1060" s="64" t="s">
        <v>316</v>
      </c>
      <c r="G1060" s="87">
        <v>1600001</v>
      </c>
      <c r="H1060" s="64" t="str">
        <f t="shared" si="65"/>
        <v>342011600001</v>
      </c>
      <c r="I1060" s="64" t="str">
        <f t="shared" si="66"/>
        <v>1</v>
      </c>
      <c r="J1060" s="64" t="s">
        <v>349</v>
      </c>
      <c r="K1060" s="21">
        <v>16504.060000000001</v>
      </c>
      <c r="L1060" t="e">
        <f>INDEX('A I D FUTURES'!$B:$B,MATCH(H1060,'A I D FUTURES'!$A:$A,0))</f>
        <v>#N/A</v>
      </c>
    </row>
    <row r="1061" spans="1:13" x14ac:dyDescent="0.25">
      <c r="A1061" s="42" t="s">
        <v>150</v>
      </c>
      <c r="B1061" s="40" t="s">
        <v>150</v>
      </c>
      <c r="C1061" s="40" t="s">
        <v>2755</v>
      </c>
      <c r="D1061" s="40" t="s">
        <v>2754</v>
      </c>
      <c r="E1061" s="68">
        <v>34201</v>
      </c>
      <c r="F1061" s="2" t="s">
        <v>316</v>
      </c>
      <c r="G1061" s="40">
        <v>2120000</v>
      </c>
      <c r="H1061" s="2" t="str">
        <f t="shared" si="65"/>
        <v>342012120000</v>
      </c>
      <c r="I1061" s="2" t="str">
        <f t="shared" si="66"/>
        <v>2</v>
      </c>
      <c r="J1061" s="2" t="s">
        <v>368</v>
      </c>
      <c r="K1061" s="21">
        <v>11000</v>
      </c>
      <c r="L1061" t="e">
        <f>INDEX('A I D FUTURES'!$B:$B,MATCH(H1061,'A I D FUTURES'!$A:$A,0))</f>
        <v>#N/A</v>
      </c>
    </row>
    <row r="1062" spans="1:13" x14ac:dyDescent="0.25">
      <c r="A1062" s="42" t="s">
        <v>85</v>
      </c>
      <c r="B1062" s="40" t="s">
        <v>85</v>
      </c>
      <c r="C1062" s="40" t="s">
        <v>2766</v>
      </c>
      <c r="D1062" s="40" t="s">
        <v>2765</v>
      </c>
      <c r="E1062" s="68">
        <v>34201</v>
      </c>
      <c r="F1062" s="2" t="s">
        <v>316</v>
      </c>
      <c r="G1062" s="40">
        <v>2130001</v>
      </c>
      <c r="H1062" s="2" t="str">
        <f t="shared" si="65"/>
        <v>342012130001</v>
      </c>
      <c r="I1062" s="2" t="str">
        <f t="shared" si="66"/>
        <v>2</v>
      </c>
      <c r="J1062" s="2" t="s">
        <v>378</v>
      </c>
      <c r="K1062" s="21">
        <v>3500</v>
      </c>
      <c r="L1062" t="e">
        <f>INDEX('A I D FUTURES'!$B:$B,MATCH(H1062,'A I D FUTURES'!$A:$A,0))</f>
        <v>#N/A</v>
      </c>
    </row>
    <row r="1063" spans="1:13" x14ac:dyDescent="0.25">
      <c r="A1063" s="42" t="s">
        <v>214</v>
      </c>
      <c r="B1063" s="40" t="s">
        <v>214</v>
      </c>
      <c r="C1063" s="40" t="s">
        <v>2755</v>
      </c>
      <c r="D1063" s="40" t="s">
        <v>2754</v>
      </c>
      <c r="E1063" s="68">
        <v>34201</v>
      </c>
      <c r="F1063" s="2" t="s">
        <v>316</v>
      </c>
      <c r="G1063" s="40">
        <v>2210001</v>
      </c>
      <c r="H1063" s="2" t="str">
        <f t="shared" si="65"/>
        <v>342012210001</v>
      </c>
      <c r="I1063" s="2" t="str">
        <f t="shared" si="66"/>
        <v>2</v>
      </c>
      <c r="J1063" s="2" t="s">
        <v>397</v>
      </c>
      <c r="K1063" s="21">
        <v>14000</v>
      </c>
      <c r="L1063">
        <f>INDEX('A I D FUTURES'!$B:$B,MATCH(H1063,'A I D FUTURES'!$A:$A,0))</f>
        <v>7800</v>
      </c>
    </row>
    <row r="1064" spans="1:13" x14ac:dyDescent="0.25">
      <c r="A1064" s="42" t="s">
        <v>214</v>
      </c>
      <c r="B1064" s="40" t="s">
        <v>214</v>
      </c>
      <c r="C1064" s="40" t="s">
        <v>2755</v>
      </c>
      <c r="D1064" s="40" t="s">
        <v>2754</v>
      </c>
      <c r="E1064" s="68">
        <v>34201</v>
      </c>
      <c r="F1064" s="2" t="s">
        <v>316</v>
      </c>
      <c r="G1064" s="40">
        <v>2210101</v>
      </c>
      <c r="H1064" s="2" t="str">
        <f t="shared" si="65"/>
        <v>342012210101</v>
      </c>
      <c r="I1064" s="2" t="str">
        <f t="shared" si="66"/>
        <v>2</v>
      </c>
      <c r="J1064" s="2" t="s">
        <v>403</v>
      </c>
      <c r="K1064" s="21">
        <v>200</v>
      </c>
      <c r="L1064" t="e">
        <f>INDEX('A I D FUTURES'!$B:$B,MATCH(H1064,'A I D FUTURES'!$A:$A,0))</f>
        <v>#N/A</v>
      </c>
    </row>
    <row r="1065" spans="1:13" x14ac:dyDescent="0.25">
      <c r="A1065" s="42" t="s">
        <v>214</v>
      </c>
      <c r="B1065" s="40" t="s">
        <v>214</v>
      </c>
      <c r="C1065" s="40" t="s">
        <v>2755</v>
      </c>
      <c r="D1065" s="40" t="s">
        <v>2754</v>
      </c>
      <c r="E1065" s="68">
        <v>34201</v>
      </c>
      <c r="F1065" s="2" t="s">
        <v>316</v>
      </c>
      <c r="G1065" s="40">
        <v>2210201</v>
      </c>
      <c r="H1065" s="2" t="str">
        <f t="shared" si="65"/>
        <v>342012210201</v>
      </c>
      <c r="I1065" s="2" t="str">
        <f t="shared" si="66"/>
        <v>2</v>
      </c>
      <c r="J1065" s="2" t="s">
        <v>405</v>
      </c>
      <c r="K1065" s="21">
        <v>8000</v>
      </c>
      <c r="L1065">
        <f>INDEX('A I D FUTURES'!$B:$B,MATCH(H1065,'A I D FUTURES'!$A:$A,0))</f>
        <v>8000</v>
      </c>
    </row>
    <row r="1066" spans="1:13" x14ac:dyDescent="0.25">
      <c r="A1066" s="42" t="s">
        <v>85</v>
      </c>
      <c r="B1066" s="40" t="s">
        <v>85</v>
      </c>
      <c r="C1066" s="40" t="s">
        <v>2766</v>
      </c>
      <c r="D1066" s="40" t="s">
        <v>2765</v>
      </c>
      <c r="E1066" s="68">
        <v>34201</v>
      </c>
      <c r="F1066" s="27" t="s">
        <v>316</v>
      </c>
      <c r="G1066" s="40">
        <v>2211001</v>
      </c>
      <c r="H1066" s="2" t="str">
        <f t="shared" si="65"/>
        <v>342012211001</v>
      </c>
      <c r="I1066" s="2" t="str">
        <f t="shared" si="66"/>
        <v>2</v>
      </c>
      <c r="J1066" s="5" t="s">
        <v>1673</v>
      </c>
      <c r="K1066" s="21">
        <v>1500</v>
      </c>
      <c r="L1066" t="e">
        <f>INDEX('A I D FUTURES'!$B:$B,MATCH(H1066,'A I D FUTURES'!$A:$A,0))</f>
        <v>#N/A</v>
      </c>
    </row>
    <row r="1067" spans="1:13" x14ac:dyDescent="0.25">
      <c r="A1067" s="42" t="s">
        <v>278</v>
      </c>
      <c r="B1067" s="40" t="s">
        <v>278</v>
      </c>
      <c r="C1067" s="40" t="s">
        <v>2751</v>
      </c>
      <c r="D1067" s="40" t="s">
        <v>2750</v>
      </c>
      <c r="E1067" s="68">
        <v>34201</v>
      </c>
      <c r="F1067" s="2" t="s">
        <v>316</v>
      </c>
      <c r="G1067" s="40">
        <v>2220001</v>
      </c>
      <c r="H1067" s="2" t="str">
        <f t="shared" si="65"/>
        <v>342012220001</v>
      </c>
      <c r="I1067" s="2" t="str">
        <f t="shared" si="66"/>
        <v>2</v>
      </c>
      <c r="J1067" s="2" t="s">
        <v>421</v>
      </c>
      <c r="K1067" s="21">
        <v>1100</v>
      </c>
      <c r="L1067">
        <f>INDEX('A I D FUTURES'!$B:$B,MATCH(H1067,'A I D FUTURES'!$A:$A,0))</f>
        <v>1100</v>
      </c>
    </row>
    <row r="1068" spans="1:13" x14ac:dyDescent="0.25">
      <c r="A1068" s="42" t="s">
        <v>85</v>
      </c>
      <c r="B1068" s="40" t="s">
        <v>85</v>
      </c>
      <c r="C1068" s="40" t="s">
        <v>2766</v>
      </c>
      <c r="D1068" s="40" t="s">
        <v>2765</v>
      </c>
      <c r="E1068" s="68">
        <v>34201</v>
      </c>
      <c r="F1068" s="2" t="s">
        <v>316</v>
      </c>
      <c r="G1068" s="40">
        <v>2312000</v>
      </c>
      <c r="H1068" s="2" t="str">
        <f t="shared" si="65"/>
        <v>342012312000</v>
      </c>
      <c r="I1068" s="2" t="str">
        <f t="shared" si="66"/>
        <v>2</v>
      </c>
      <c r="J1068" s="2" t="s">
        <v>580</v>
      </c>
      <c r="K1068" s="21">
        <v>200</v>
      </c>
      <c r="L1068" t="e">
        <f>INDEX('A I D FUTURES'!$B:$B,MATCH(H1068,'A I D FUTURES'!$A:$A,0))</f>
        <v>#N/A</v>
      </c>
    </row>
    <row r="1069" spans="1:13" x14ac:dyDescent="0.25">
      <c r="A1069" s="62" t="s">
        <v>284</v>
      </c>
      <c r="B1069" s="108" t="s">
        <v>284</v>
      </c>
      <c r="C1069" s="40" t="s">
        <v>2751</v>
      </c>
      <c r="D1069" s="40" t="s">
        <v>2750</v>
      </c>
      <c r="E1069" s="65">
        <v>34202</v>
      </c>
      <c r="F1069" s="64" t="s">
        <v>332</v>
      </c>
      <c r="G1069" s="87">
        <v>1310001</v>
      </c>
      <c r="H1069" s="64" t="str">
        <f t="shared" si="65"/>
        <v>342021310001</v>
      </c>
      <c r="I1069" s="64" t="str">
        <f t="shared" si="66"/>
        <v>1</v>
      </c>
      <c r="J1069" s="64" t="s">
        <v>329</v>
      </c>
      <c r="K1069" s="21">
        <v>4842.8</v>
      </c>
      <c r="L1069" t="e">
        <f>INDEX('A I D FUTURES'!$B:$B,MATCH(H1069,'A I D FUTURES'!$A:$A,0))</f>
        <v>#N/A</v>
      </c>
    </row>
    <row r="1070" spans="1:13" x14ac:dyDescent="0.25">
      <c r="A1070" s="62" t="s">
        <v>284</v>
      </c>
      <c r="B1070" s="108" t="s">
        <v>284</v>
      </c>
      <c r="C1070" s="40" t="s">
        <v>2751</v>
      </c>
      <c r="D1070" s="40" t="s">
        <v>2750</v>
      </c>
      <c r="E1070" s="65">
        <v>34202</v>
      </c>
      <c r="F1070" s="64" t="s">
        <v>332</v>
      </c>
      <c r="G1070" s="87">
        <v>1310003</v>
      </c>
      <c r="H1070" s="64" t="str">
        <f t="shared" si="65"/>
        <v>342021310003</v>
      </c>
      <c r="I1070" s="64" t="str">
        <f t="shared" si="66"/>
        <v>1</v>
      </c>
      <c r="J1070" s="64" t="s">
        <v>341</v>
      </c>
      <c r="K1070" s="21">
        <v>2649.7</v>
      </c>
      <c r="L1070" t="e">
        <f>INDEX('A I D FUTURES'!$B:$B,MATCH(H1070,'A I D FUTURES'!$A:$A,0))</f>
        <v>#N/A</v>
      </c>
    </row>
    <row r="1071" spans="1:13" x14ac:dyDescent="0.25">
      <c r="A1071" s="62" t="s">
        <v>284</v>
      </c>
      <c r="B1071" s="108" t="s">
        <v>284</v>
      </c>
      <c r="C1071" s="40" t="s">
        <v>2751</v>
      </c>
      <c r="D1071" s="40" t="s">
        <v>2750</v>
      </c>
      <c r="E1071" s="65">
        <v>34202</v>
      </c>
      <c r="F1071" s="64" t="s">
        <v>332</v>
      </c>
      <c r="G1071" s="87">
        <v>1310004</v>
      </c>
      <c r="H1071" s="64" t="str">
        <f t="shared" si="65"/>
        <v>342021310004</v>
      </c>
      <c r="I1071" s="64" t="str">
        <f t="shared" si="66"/>
        <v>1</v>
      </c>
      <c r="J1071" s="64" t="s">
        <v>342</v>
      </c>
      <c r="K1071" s="21">
        <v>1921.36</v>
      </c>
      <c r="L1071" t="e">
        <f>INDEX('A I D FUTURES'!$B:$B,MATCH(H1071,'A I D FUTURES'!$A:$A,0))</f>
        <v>#N/A</v>
      </c>
    </row>
    <row r="1072" spans="1:13" x14ac:dyDescent="0.25">
      <c r="A1072" s="62" t="s">
        <v>284</v>
      </c>
      <c r="B1072" s="108" t="s">
        <v>284</v>
      </c>
      <c r="C1072" s="40" t="s">
        <v>2751</v>
      </c>
      <c r="D1072" s="40" t="s">
        <v>2750</v>
      </c>
      <c r="E1072" s="65">
        <v>34202</v>
      </c>
      <c r="F1072" s="64" t="s">
        <v>332</v>
      </c>
      <c r="G1072" s="87">
        <v>1600001</v>
      </c>
      <c r="H1072" s="64" t="str">
        <f t="shared" ref="H1072:H1132" si="68">_xlfn.CONCAT(E1072,G1072)</f>
        <v>342021600001</v>
      </c>
      <c r="I1072" s="64" t="str">
        <f t="shared" ref="I1072:I1132" si="69">MID(G1072,1,1)</f>
        <v>1</v>
      </c>
      <c r="J1072" s="64" t="s">
        <v>349</v>
      </c>
      <c r="K1072" s="21">
        <v>2970.06</v>
      </c>
      <c r="L1072" t="e">
        <f>INDEX('A I D FUTURES'!$B:$B,MATCH(H1072,'A I D FUTURES'!$A:$A,0))</f>
        <v>#N/A</v>
      </c>
    </row>
    <row r="1073" spans="1:13" x14ac:dyDescent="0.25">
      <c r="A1073" s="42" t="s">
        <v>150</v>
      </c>
      <c r="B1073" s="40" t="s">
        <v>150</v>
      </c>
      <c r="C1073" s="40" t="s">
        <v>2755</v>
      </c>
      <c r="D1073" s="40" t="s">
        <v>2754</v>
      </c>
      <c r="E1073" s="68">
        <v>34202</v>
      </c>
      <c r="F1073" s="2" t="s">
        <v>332</v>
      </c>
      <c r="G1073" s="40">
        <v>2120000</v>
      </c>
      <c r="H1073" s="2" t="str">
        <f t="shared" si="68"/>
        <v>342022120000</v>
      </c>
      <c r="I1073" s="2" t="str">
        <f t="shared" si="69"/>
        <v>2</v>
      </c>
      <c r="J1073" s="2" t="s">
        <v>368</v>
      </c>
      <c r="K1073" s="21">
        <v>10000</v>
      </c>
      <c r="L1073" t="e">
        <f>INDEX('A I D FUTURES'!$B:$B,MATCH(H1073,'A I D FUTURES'!$A:$A,0))</f>
        <v>#N/A</v>
      </c>
    </row>
    <row r="1074" spans="1:13" x14ac:dyDescent="0.25">
      <c r="A1074" s="42" t="s">
        <v>87</v>
      </c>
      <c r="B1074" s="40" t="s">
        <v>150</v>
      </c>
      <c r="C1074" s="40" t="s">
        <v>2755</v>
      </c>
      <c r="D1074" s="40" t="s">
        <v>2754</v>
      </c>
      <c r="E1074" s="68">
        <v>34202</v>
      </c>
      <c r="F1074" s="2" t="s">
        <v>332</v>
      </c>
      <c r="G1074" s="40">
        <v>2130001</v>
      </c>
      <c r="H1074" s="2" t="str">
        <f t="shared" si="68"/>
        <v>342022130001</v>
      </c>
      <c r="I1074" s="2" t="str">
        <f t="shared" si="69"/>
        <v>2</v>
      </c>
      <c r="J1074" s="2" t="s">
        <v>378</v>
      </c>
      <c r="K1074" s="21">
        <v>8500</v>
      </c>
      <c r="L1074" t="e">
        <f>INDEX('A I D FUTURES'!$B:$B,MATCH(H1074,'A I D FUTURES'!$A:$A,0))</f>
        <v>#N/A</v>
      </c>
    </row>
    <row r="1075" spans="1:13" x14ac:dyDescent="0.25">
      <c r="A1075" s="42" t="s">
        <v>278</v>
      </c>
      <c r="B1075" s="40" t="s">
        <v>278</v>
      </c>
      <c r="C1075" s="40" t="s">
        <v>2751</v>
      </c>
      <c r="D1075" s="40" t="s">
        <v>2750</v>
      </c>
      <c r="E1075" s="68">
        <v>34202</v>
      </c>
      <c r="F1075" s="2" t="s">
        <v>332</v>
      </c>
      <c r="G1075" s="40">
        <v>2160001</v>
      </c>
      <c r="H1075" s="2" t="str">
        <f t="shared" si="68"/>
        <v>342022160001</v>
      </c>
      <c r="I1075" s="2" t="str">
        <f t="shared" si="69"/>
        <v>2</v>
      </c>
      <c r="J1075" s="2" t="s">
        <v>383</v>
      </c>
      <c r="K1075" s="21">
        <v>100</v>
      </c>
      <c r="L1075" t="e">
        <f>INDEX('A I D FUTURES'!$B:$B,MATCH(H1075,'A I D FUTURES'!$A:$A,0))</f>
        <v>#N/A</v>
      </c>
    </row>
    <row r="1076" spans="1:13" x14ac:dyDescent="0.25">
      <c r="A1076" s="42" t="s">
        <v>278</v>
      </c>
      <c r="B1076" s="40" t="s">
        <v>278</v>
      </c>
      <c r="C1076" s="40" t="s">
        <v>2751</v>
      </c>
      <c r="D1076" s="40" t="s">
        <v>2750</v>
      </c>
      <c r="E1076" s="68">
        <v>34202</v>
      </c>
      <c r="F1076" s="2" t="s">
        <v>332</v>
      </c>
      <c r="G1076" s="40">
        <v>2160002</v>
      </c>
      <c r="H1076" s="2" t="str">
        <f t="shared" si="68"/>
        <v>342022160002</v>
      </c>
      <c r="I1076" s="2" t="str">
        <f t="shared" si="69"/>
        <v>2</v>
      </c>
      <c r="J1076" s="2" t="s">
        <v>384</v>
      </c>
      <c r="K1076" s="21">
        <v>100</v>
      </c>
      <c r="L1076" t="e">
        <f>INDEX('A I D FUTURES'!$B:$B,MATCH(H1076,'A I D FUTURES'!$A:$A,0))</f>
        <v>#N/A</v>
      </c>
    </row>
    <row r="1077" spans="1:13" x14ac:dyDescent="0.25">
      <c r="A1077" s="42" t="s">
        <v>214</v>
      </c>
      <c r="B1077" s="40" t="s">
        <v>214</v>
      </c>
      <c r="C1077" s="40" t="s">
        <v>2755</v>
      </c>
      <c r="D1077" s="40" t="s">
        <v>2754</v>
      </c>
      <c r="E1077" s="68">
        <v>34202</v>
      </c>
      <c r="F1077" s="2" t="s">
        <v>332</v>
      </c>
      <c r="G1077" s="40">
        <v>2210101</v>
      </c>
      <c r="H1077" s="2" t="str">
        <f t="shared" si="68"/>
        <v>342022210101</v>
      </c>
      <c r="I1077" s="2" t="str">
        <f t="shared" si="69"/>
        <v>2</v>
      </c>
      <c r="J1077" s="2" t="s">
        <v>403</v>
      </c>
      <c r="K1077" s="21">
        <v>4000</v>
      </c>
      <c r="L1077" t="e">
        <f>INDEX('A I D FUTURES'!$B:$B,MATCH(H1077,'A I D FUTURES'!$A:$A,0))</f>
        <v>#N/A</v>
      </c>
    </row>
    <row r="1078" spans="1:13" x14ac:dyDescent="0.25">
      <c r="A1078" s="42" t="s">
        <v>214</v>
      </c>
      <c r="B1078" s="40" t="s">
        <v>214</v>
      </c>
      <c r="C1078" s="40" t="s">
        <v>2755</v>
      </c>
      <c r="D1078" s="40" t="s">
        <v>2754</v>
      </c>
      <c r="E1078" s="68">
        <v>34202</v>
      </c>
      <c r="F1078" s="2" t="s">
        <v>332</v>
      </c>
      <c r="G1078" s="40">
        <v>2210201</v>
      </c>
      <c r="H1078" s="2" t="str">
        <f t="shared" si="68"/>
        <v>342022210201</v>
      </c>
      <c r="I1078" s="2" t="str">
        <f t="shared" si="69"/>
        <v>2</v>
      </c>
      <c r="J1078" s="2" t="s">
        <v>405</v>
      </c>
      <c r="K1078" s="21">
        <v>2000</v>
      </c>
      <c r="L1078">
        <f>INDEX('A I D FUTURES'!$B:$B,MATCH(H1078,'A I D FUTURES'!$A:$A,0))</f>
        <v>2000</v>
      </c>
    </row>
    <row r="1079" spans="1:13" x14ac:dyDescent="0.25">
      <c r="A1079" s="42" t="s">
        <v>87</v>
      </c>
      <c r="B1079" s="40" t="s">
        <v>87</v>
      </c>
      <c r="C1079" s="40" t="s">
        <v>2766</v>
      </c>
      <c r="D1079" s="40" t="s">
        <v>2765</v>
      </c>
      <c r="E1079" s="68">
        <v>34202</v>
      </c>
      <c r="F1079" s="2" t="s">
        <v>332</v>
      </c>
      <c r="G1079" s="40">
        <v>2219900</v>
      </c>
      <c r="H1079" s="2" t="str">
        <f t="shared" si="68"/>
        <v>342022219900</v>
      </c>
      <c r="I1079" s="2" t="str">
        <f t="shared" si="69"/>
        <v>2</v>
      </c>
      <c r="J1079" s="2" t="s">
        <v>416</v>
      </c>
      <c r="K1079" s="21">
        <v>10000</v>
      </c>
      <c r="L1079" t="e">
        <f>INDEX('A I D FUTURES'!$B:$B,MATCH(H1079,'A I D FUTURES'!$A:$A,0))</f>
        <v>#N/A</v>
      </c>
    </row>
    <row r="1080" spans="1:13" x14ac:dyDescent="0.25">
      <c r="A1080" s="42" t="s">
        <v>87</v>
      </c>
      <c r="B1080" s="40" t="s">
        <v>87</v>
      </c>
      <c r="C1080" s="40" t="s">
        <v>2766</v>
      </c>
      <c r="D1080" s="40" t="s">
        <v>2765</v>
      </c>
      <c r="E1080" s="68">
        <v>34202</v>
      </c>
      <c r="F1080" s="2" t="s">
        <v>332</v>
      </c>
      <c r="G1080" s="40">
        <v>2270102</v>
      </c>
      <c r="H1080" s="2" t="str">
        <f t="shared" si="68"/>
        <v>342022270102</v>
      </c>
      <c r="I1080" s="2" t="str">
        <f t="shared" si="69"/>
        <v>2</v>
      </c>
      <c r="J1080" s="2" t="s">
        <v>515</v>
      </c>
      <c r="K1080" s="21">
        <v>65609.320000000007</v>
      </c>
      <c r="L1080">
        <f>INDEX('A I D FUTURES'!$B:$B,MATCH(H1080,'A I D FUTURES'!$A:$A,0))</f>
        <v>65609.320000000007</v>
      </c>
      <c r="M1080" s="56">
        <f>+K1080-L1080</f>
        <v>0</v>
      </c>
    </row>
    <row r="1081" spans="1:13" x14ac:dyDescent="0.25">
      <c r="A1081" s="42" t="s">
        <v>87</v>
      </c>
      <c r="B1081" s="40" t="s">
        <v>87</v>
      </c>
      <c r="C1081" s="40" t="s">
        <v>2766</v>
      </c>
      <c r="D1081" s="40" t="s">
        <v>2765</v>
      </c>
      <c r="E1081" s="68">
        <v>34202</v>
      </c>
      <c r="F1081" s="2" t="s">
        <v>332</v>
      </c>
      <c r="G1081" s="40">
        <v>6230017</v>
      </c>
      <c r="H1081" s="2" t="str">
        <f t="shared" si="68"/>
        <v>342026230017</v>
      </c>
      <c r="I1081" s="2" t="str">
        <f t="shared" si="69"/>
        <v>6</v>
      </c>
      <c r="J1081" s="2" t="s">
        <v>385</v>
      </c>
      <c r="K1081" s="21">
        <v>12000</v>
      </c>
      <c r="L1081" t="e">
        <f>INDEX('A I D FUTURES'!$B:$B,MATCH(H1081,'A I D FUTURES'!$A:$A,0))</f>
        <v>#N/A</v>
      </c>
    </row>
    <row r="1082" spans="1:13" x14ac:dyDescent="0.25">
      <c r="A1082" s="42" t="s">
        <v>87</v>
      </c>
      <c r="B1082" s="40" t="s">
        <v>78</v>
      </c>
      <c r="C1082" s="40">
        <v>10</v>
      </c>
      <c r="D1082" s="40" t="s">
        <v>2756</v>
      </c>
      <c r="E1082" s="68">
        <v>34202</v>
      </c>
      <c r="F1082" s="2" t="s">
        <v>332</v>
      </c>
      <c r="G1082" s="40">
        <v>6320039</v>
      </c>
      <c r="H1082" s="2" t="str">
        <f t="shared" si="68"/>
        <v>342026320039</v>
      </c>
      <c r="I1082" s="2" t="str">
        <f t="shared" si="69"/>
        <v>6</v>
      </c>
      <c r="J1082" s="2" t="s">
        <v>389</v>
      </c>
      <c r="K1082" s="21">
        <v>60000</v>
      </c>
      <c r="L1082" t="e">
        <f>INDEX('A I D FUTURES'!$B:$B,MATCH(H1082,'A I D FUTURES'!$A:$A,0))</f>
        <v>#N/A</v>
      </c>
      <c r="M1082" s="56" t="e">
        <f>+K1082-L1082</f>
        <v>#N/A</v>
      </c>
    </row>
    <row r="1083" spans="1:13" x14ac:dyDescent="0.25">
      <c r="A1083" s="62" t="s">
        <v>284</v>
      </c>
      <c r="B1083" s="108" t="s">
        <v>284</v>
      </c>
      <c r="C1083" s="40" t="s">
        <v>2751</v>
      </c>
      <c r="D1083" s="40" t="s">
        <v>2750</v>
      </c>
      <c r="E1083" s="65">
        <v>34203</v>
      </c>
      <c r="F1083" s="64" t="s">
        <v>275</v>
      </c>
      <c r="G1083" s="87">
        <v>1300001</v>
      </c>
      <c r="H1083" s="64" t="str">
        <f t="shared" si="68"/>
        <v>342031300001</v>
      </c>
      <c r="I1083" s="64" t="str">
        <f t="shared" si="69"/>
        <v>1</v>
      </c>
      <c r="J1083" s="64" t="s">
        <v>299</v>
      </c>
      <c r="K1083" s="21">
        <v>17745.7</v>
      </c>
      <c r="L1083" t="e">
        <f>INDEX('A I D FUTURES'!$B:$B,MATCH(H1083,'A I D FUTURES'!$A:$A,0))</f>
        <v>#N/A</v>
      </c>
    </row>
    <row r="1084" spans="1:13" x14ac:dyDescent="0.25">
      <c r="A1084" s="62" t="s">
        <v>284</v>
      </c>
      <c r="B1084" s="108" t="s">
        <v>284</v>
      </c>
      <c r="C1084" s="40" t="s">
        <v>2751</v>
      </c>
      <c r="D1084" s="40" t="s">
        <v>2750</v>
      </c>
      <c r="E1084" s="65">
        <v>34203</v>
      </c>
      <c r="F1084" s="64" t="s">
        <v>275</v>
      </c>
      <c r="G1084" s="87">
        <v>1300002</v>
      </c>
      <c r="H1084" s="64" t="str">
        <f t="shared" si="68"/>
        <v>342031300002</v>
      </c>
      <c r="I1084" s="64" t="str">
        <f t="shared" si="69"/>
        <v>1</v>
      </c>
      <c r="J1084" s="64" t="s">
        <v>324</v>
      </c>
      <c r="K1084" s="21">
        <v>1311.1</v>
      </c>
      <c r="L1084" t="e">
        <f>INDEX('A I D FUTURES'!$B:$B,MATCH(H1084,'A I D FUTURES'!$A:$A,0))</f>
        <v>#N/A</v>
      </c>
    </row>
    <row r="1085" spans="1:13" x14ac:dyDescent="0.25">
      <c r="A1085" s="62" t="s">
        <v>284</v>
      </c>
      <c r="B1085" s="108" t="s">
        <v>284</v>
      </c>
      <c r="C1085" s="40" t="s">
        <v>2751</v>
      </c>
      <c r="D1085" s="40" t="s">
        <v>2750</v>
      </c>
      <c r="E1085" s="65">
        <v>34203</v>
      </c>
      <c r="F1085" s="64" t="s">
        <v>275</v>
      </c>
      <c r="G1085" s="87">
        <v>1300101</v>
      </c>
      <c r="H1085" s="64" t="str">
        <f t="shared" si="68"/>
        <v>342031300101</v>
      </c>
      <c r="I1085" s="64" t="str">
        <f t="shared" si="69"/>
        <v>1</v>
      </c>
      <c r="J1085" s="64" t="s">
        <v>326</v>
      </c>
      <c r="K1085" s="21">
        <v>300</v>
      </c>
      <c r="L1085" t="e">
        <f>INDEX('A I D FUTURES'!$B:$B,MATCH(H1085,'A I D FUTURES'!$A:$A,0))</f>
        <v>#N/A</v>
      </c>
    </row>
    <row r="1086" spans="1:13" x14ac:dyDescent="0.25">
      <c r="A1086" s="62" t="s">
        <v>284</v>
      </c>
      <c r="B1086" s="108" t="s">
        <v>284</v>
      </c>
      <c r="C1086" s="40" t="s">
        <v>2751</v>
      </c>
      <c r="D1086" s="40" t="s">
        <v>2750</v>
      </c>
      <c r="E1086" s="65">
        <v>34203</v>
      </c>
      <c r="F1086" s="64" t="s">
        <v>275</v>
      </c>
      <c r="G1086" s="87">
        <v>1300201</v>
      </c>
      <c r="H1086" s="64" t="str">
        <f t="shared" si="68"/>
        <v>342031300201</v>
      </c>
      <c r="I1086" s="64" t="str">
        <f t="shared" si="69"/>
        <v>1</v>
      </c>
      <c r="J1086" s="64" t="s">
        <v>327</v>
      </c>
      <c r="K1086" s="21">
        <v>9873.36</v>
      </c>
      <c r="L1086" t="e">
        <f>INDEX('A I D FUTURES'!$B:$B,MATCH(H1086,'A I D FUTURES'!$A:$A,0))</f>
        <v>#N/A</v>
      </c>
    </row>
    <row r="1087" spans="1:13" x14ac:dyDescent="0.25">
      <c r="A1087" s="62" t="s">
        <v>284</v>
      </c>
      <c r="B1087" s="108" t="s">
        <v>284</v>
      </c>
      <c r="C1087" s="40" t="s">
        <v>2751</v>
      </c>
      <c r="D1087" s="40" t="s">
        <v>2750</v>
      </c>
      <c r="E1087" s="65">
        <v>34203</v>
      </c>
      <c r="F1087" s="64" t="s">
        <v>275</v>
      </c>
      <c r="G1087" s="87">
        <v>1300202</v>
      </c>
      <c r="H1087" s="64" t="str">
        <f t="shared" si="68"/>
        <v>342031300202</v>
      </c>
      <c r="I1087" s="64" t="str">
        <f t="shared" si="69"/>
        <v>1</v>
      </c>
      <c r="J1087" s="64" t="s">
        <v>328</v>
      </c>
      <c r="K1087" s="21">
        <v>14729.96</v>
      </c>
      <c r="L1087" t="e">
        <f>INDEX('A I D FUTURES'!$B:$B,MATCH(H1087,'A I D FUTURES'!$A:$A,0))</f>
        <v>#N/A</v>
      </c>
    </row>
    <row r="1088" spans="1:13" x14ac:dyDescent="0.25">
      <c r="A1088" s="62" t="s">
        <v>284</v>
      </c>
      <c r="B1088" s="108" t="s">
        <v>284</v>
      </c>
      <c r="C1088" s="40" t="s">
        <v>2751</v>
      </c>
      <c r="D1088" s="40" t="s">
        <v>2750</v>
      </c>
      <c r="E1088" s="65">
        <v>34203</v>
      </c>
      <c r="F1088" s="64" t="s">
        <v>275</v>
      </c>
      <c r="G1088" s="87">
        <v>1310001</v>
      </c>
      <c r="H1088" s="64" t="str">
        <f t="shared" si="68"/>
        <v>342031310001</v>
      </c>
      <c r="I1088" s="64" t="str">
        <f t="shared" si="69"/>
        <v>1</v>
      </c>
      <c r="J1088" s="64" t="s">
        <v>329</v>
      </c>
      <c r="K1088" s="21">
        <v>51763.89</v>
      </c>
      <c r="L1088" t="e">
        <f>INDEX('A I D FUTURES'!$B:$B,MATCH(H1088,'A I D FUTURES'!$A:$A,0))</f>
        <v>#N/A</v>
      </c>
      <c r="M1088" s="56" t="e">
        <f>+K1088-L1088</f>
        <v>#N/A</v>
      </c>
    </row>
    <row r="1089" spans="1:12" x14ac:dyDescent="0.25">
      <c r="A1089" s="62" t="s">
        <v>284</v>
      </c>
      <c r="B1089" s="108" t="s">
        <v>284</v>
      </c>
      <c r="C1089" s="40" t="s">
        <v>2751</v>
      </c>
      <c r="D1089" s="40" t="s">
        <v>2750</v>
      </c>
      <c r="E1089" s="65">
        <v>34203</v>
      </c>
      <c r="F1089" s="64" t="s">
        <v>275</v>
      </c>
      <c r="G1089" s="87">
        <v>1310003</v>
      </c>
      <c r="H1089" s="64" t="str">
        <f t="shared" si="68"/>
        <v>342031310003</v>
      </c>
      <c r="I1089" s="64" t="str">
        <f t="shared" si="69"/>
        <v>1</v>
      </c>
      <c r="J1089" s="64" t="s">
        <v>341</v>
      </c>
      <c r="K1089" s="21">
        <v>29561.119999999999</v>
      </c>
      <c r="L1089" t="e">
        <f>INDEX('A I D FUTURES'!$B:$B,MATCH(H1089,'A I D FUTURES'!$A:$A,0))</f>
        <v>#N/A</v>
      </c>
    </row>
    <row r="1090" spans="1:12" x14ac:dyDescent="0.25">
      <c r="A1090" s="62" t="s">
        <v>284</v>
      </c>
      <c r="B1090" s="108" t="s">
        <v>284</v>
      </c>
      <c r="C1090" s="40" t="s">
        <v>2751</v>
      </c>
      <c r="D1090" s="40" t="s">
        <v>2750</v>
      </c>
      <c r="E1090" s="65">
        <v>34203</v>
      </c>
      <c r="F1090" s="64" t="s">
        <v>275</v>
      </c>
      <c r="G1090" s="87">
        <v>1310004</v>
      </c>
      <c r="H1090" s="64" t="str">
        <f t="shared" si="68"/>
        <v>342031310004</v>
      </c>
      <c r="I1090" s="64" t="str">
        <f t="shared" si="69"/>
        <v>1</v>
      </c>
      <c r="J1090" s="64" t="s">
        <v>342</v>
      </c>
      <c r="K1090" s="21">
        <v>31669.78</v>
      </c>
      <c r="L1090" t="e">
        <f>INDEX('A I D FUTURES'!$B:$B,MATCH(H1090,'A I D FUTURES'!$A:$A,0))</f>
        <v>#N/A</v>
      </c>
    </row>
    <row r="1091" spans="1:12" x14ac:dyDescent="0.25">
      <c r="A1091" s="62" t="s">
        <v>284</v>
      </c>
      <c r="B1091" s="108" t="s">
        <v>284</v>
      </c>
      <c r="C1091" s="40" t="s">
        <v>2751</v>
      </c>
      <c r="D1091" s="40" t="s">
        <v>2750</v>
      </c>
      <c r="E1091" s="65">
        <v>34203</v>
      </c>
      <c r="F1091" s="64" t="s">
        <v>275</v>
      </c>
      <c r="G1091" s="87">
        <v>1510002</v>
      </c>
      <c r="H1091" s="64" t="str">
        <f t="shared" si="68"/>
        <v>342031510002</v>
      </c>
      <c r="I1091" s="64" t="str">
        <f t="shared" si="69"/>
        <v>1</v>
      </c>
      <c r="J1091" s="64" t="s">
        <v>347</v>
      </c>
      <c r="K1091" s="21">
        <v>2000</v>
      </c>
      <c r="L1091" t="e">
        <f>INDEX('A I D FUTURES'!$B:$B,MATCH(H1091,'A I D FUTURES'!$A:$A,0))</f>
        <v>#N/A</v>
      </c>
    </row>
    <row r="1092" spans="1:12" x14ac:dyDescent="0.25">
      <c r="A1092" s="62" t="s">
        <v>284</v>
      </c>
      <c r="B1092" s="108" t="s">
        <v>284</v>
      </c>
      <c r="C1092" s="40" t="s">
        <v>2751</v>
      </c>
      <c r="D1092" s="40" t="s">
        <v>2750</v>
      </c>
      <c r="E1092" s="65">
        <v>34203</v>
      </c>
      <c r="F1092" s="64" t="s">
        <v>275</v>
      </c>
      <c r="G1092" s="87">
        <v>1600001</v>
      </c>
      <c r="H1092" s="64" t="str">
        <f t="shared" si="68"/>
        <v>342031600001</v>
      </c>
      <c r="I1092" s="64" t="str">
        <f t="shared" si="69"/>
        <v>1</v>
      </c>
      <c r="J1092" s="64" t="s">
        <v>349</v>
      </c>
      <c r="K1092" s="21">
        <v>50601.14</v>
      </c>
      <c r="L1092" t="e">
        <f>INDEX('A I D FUTURES'!$B:$B,MATCH(H1092,'A I D FUTURES'!$A:$A,0))</f>
        <v>#N/A</v>
      </c>
    </row>
    <row r="1093" spans="1:12" x14ac:dyDescent="0.25">
      <c r="A1093" s="42" t="s">
        <v>87</v>
      </c>
      <c r="B1093" s="40" t="s">
        <v>87</v>
      </c>
      <c r="C1093" s="40" t="s">
        <v>2766</v>
      </c>
      <c r="D1093" s="40" t="s">
        <v>2765</v>
      </c>
      <c r="E1093" s="68">
        <v>34203</v>
      </c>
      <c r="F1093" s="2" t="s">
        <v>275</v>
      </c>
      <c r="G1093" s="40">
        <v>2030001</v>
      </c>
      <c r="H1093" s="2" t="str">
        <f t="shared" si="68"/>
        <v>342032030001</v>
      </c>
      <c r="I1093" s="2" t="str">
        <f t="shared" si="69"/>
        <v>2</v>
      </c>
      <c r="J1093" s="2" t="s">
        <v>269</v>
      </c>
      <c r="K1093" s="21">
        <v>2500</v>
      </c>
      <c r="L1093" t="e">
        <f>INDEX('A I D FUTURES'!$B:$B,MATCH(H1093,'A I D FUTURES'!$A:$A,0))</f>
        <v>#N/A</v>
      </c>
    </row>
    <row r="1094" spans="1:12" x14ac:dyDescent="0.25">
      <c r="A1094" s="42" t="s">
        <v>278</v>
      </c>
      <c r="B1094" s="40" t="s">
        <v>278</v>
      </c>
      <c r="C1094" s="40" t="s">
        <v>2751</v>
      </c>
      <c r="D1094" s="40" t="s">
        <v>2750</v>
      </c>
      <c r="E1094" s="68">
        <v>34203</v>
      </c>
      <c r="F1094" s="2" t="s">
        <v>275</v>
      </c>
      <c r="G1094" s="40">
        <v>2060001</v>
      </c>
      <c r="H1094" s="2" t="str">
        <f t="shared" si="68"/>
        <v>342032060001</v>
      </c>
      <c r="I1094" s="2" t="str">
        <f t="shared" si="69"/>
        <v>2</v>
      </c>
      <c r="J1094" s="2" t="s">
        <v>279</v>
      </c>
      <c r="K1094" s="21">
        <v>300</v>
      </c>
      <c r="L1094" t="e">
        <f>INDEX('A I D FUTURES'!$B:$B,MATCH(H1094,'A I D FUTURES'!$A:$A,0))</f>
        <v>#N/A</v>
      </c>
    </row>
    <row r="1095" spans="1:12" x14ac:dyDescent="0.25">
      <c r="A1095" s="42" t="s">
        <v>150</v>
      </c>
      <c r="B1095" s="40" t="s">
        <v>150</v>
      </c>
      <c r="C1095" s="40" t="s">
        <v>2755</v>
      </c>
      <c r="D1095" s="40" t="s">
        <v>2754</v>
      </c>
      <c r="E1095" s="68">
        <v>34203</v>
      </c>
      <c r="F1095" s="2" t="s">
        <v>275</v>
      </c>
      <c r="G1095" s="40">
        <v>2120000</v>
      </c>
      <c r="H1095" s="2" t="str">
        <f t="shared" si="68"/>
        <v>342032120000</v>
      </c>
      <c r="I1095" s="2" t="str">
        <f t="shared" si="69"/>
        <v>2</v>
      </c>
      <c r="J1095" s="2" t="s">
        <v>368</v>
      </c>
      <c r="K1095" s="21">
        <v>15000</v>
      </c>
      <c r="L1095" t="e">
        <f>INDEX('A I D FUTURES'!$B:$B,MATCH(H1095,'A I D FUTURES'!$A:$A,0))</f>
        <v>#N/A</v>
      </c>
    </row>
    <row r="1096" spans="1:12" x14ac:dyDescent="0.25">
      <c r="A1096" s="42" t="s">
        <v>87</v>
      </c>
      <c r="B1096" s="40" t="s">
        <v>87</v>
      </c>
      <c r="C1096" s="40" t="s">
        <v>2766</v>
      </c>
      <c r="D1096" s="40" t="s">
        <v>2765</v>
      </c>
      <c r="E1096" s="68">
        <v>34203</v>
      </c>
      <c r="F1096" s="2" t="s">
        <v>275</v>
      </c>
      <c r="G1096" s="40">
        <v>2120001</v>
      </c>
      <c r="H1096" s="2" t="str">
        <f t="shared" si="68"/>
        <v>342032120001</v>
      </c>
      <c r="I1096" s="2" t="str">
        <f t="shared" si="69"/>
        <v>2</v>
      </c>
      <c r="J1096" s="2" t="s">
        <v>377</v>
      </c>
      <c r="K1096" s="21">
        <v>4000</v>
      </c>
      <c r="L1096" t="e">
        <f>INDEX('A I D FUTURES'!$B:$B,MATCH(H1096,'A I D FUTURES'!$A:$A,0))</f>
        <v>#N/A</v>
      </c>
    </row>
    <row r="1097" spans="1:12" x14ac:dyDescent="0.25">
      <c r="A1097" s="42" t="s">
        <v>87</v>
      </c>
      <c r="B1097" s="40" t="s">
        <v>150</v>
      </c>
      <c r="C1097" s="40" t="s">
        <v>2755</v>
      </c>
      <c r="D1097" s="40" t="s">
        <v>2754</v>
      </c>
      <c r="E1097" s="68">
        <v>34203</v>
      </c>
      <c r="F1097" s="2" t="s">
        <v>275</v>
      </c>
      <c r="G1097" s="40">
        <v>2130001</v>
      </c>
      <c r="H1097" s="2" t="str">
        <f t="shared" si="68"/>
        <v>342032130001</v>
      </c>
      <c r="I1097" s="2" t="str">
        <f t="shared" si="69"/>
        <v>2</v>
      </c>
      <c r="J1097" s="2" t="s">
        <v>378</v>
      </c>
      <c r="K1097" s="21">
        <v>40000</v>
      </c>
      <c r="L1097" t="e">
        <f>INDEX('A I D FUTURES'!$B:$B,MATCH(H1097,'A I D FUTURES'!$A:$A,0))</f>
        <v>#N/A</v>
      </c>
    </row>
    <row r="1098" spans="1:12" x14ac:dyDescent="0.25">
      <c r="A1098" s="42" t="s">
        <v>278</v>
      </c>
      <c r="B1098" s="40" t="s">
        <v>278</v>
      </c>
      <c r="C1098" s="40" t="s">
        <v>2751</v>
      </c>
      <c r="D1098" s="40" t="s">
        <v>2750</v>
      </c>
      <c r="E1098" s="68">
        <v>34203</v>
      </c>
      <c r="F1098" s="2" t="s">
        <v>275</v>
      </c>
      <c r="G1098" s="40">
        <v>2160001</v>
      </c>
      <c r="H1098" s="2" t="str">
        <f t="shared" si="68"/>
        <v>342032160001</v>
      </c>
      <c r="I1098" s="2" t="str">
        <f t="shared" si="69"/>
        <v>2</v>
      </c>
      <c r="J1098" s="2" t="s">
        <v>383</v>
      </c>
      <c r="K1098" s="21">
        <v>3900</v>
      </c>
      <c r="L1098" t="e">
        <f>INDEX('A I D FUTURES'!$B:$B,MATCH(H1098,'A I D FUTURES'!$A:$A,0))</f>
        <v>#N/A</v>
      </c>
    </row>
    <row r="1099" spans="1:12" x14ac:dyDescent="0.25">
      <c r="A1099" s="42" t="s">
        <v>278</v>
      </c>
      <c r="B1099" s="40" t="s">
        <v>278</v>
      </c>
      <c r="C1099" s="40" t="s">
        <v>2751</v>
      </c>
      <c r="D1099" s="40" t="s">
        <v>2750</v>
      </c>
      <c r="E1099" s="68">
        <v>34203</v>
      </c>
      <c r="F1099" s="2" t="s">
        <v>275</v>
      </c>
      <c r="G1099" s="40">
        <v>2160002</v>
      </c>
      <c r="H1099" s="2" t="str">
        <f t="shared" si="68"/>
        <v>342032160002</v>
      </c>
      <c r="I1099" s="2" t="str">
        <f t="shared" si="69"/>
        <v>2</v>
      </c>
      <c r="J1099" s="2" t="s">
        <v>384</v>
      </c>
      <c r="K1099" s="21">
        <v>2000</v>
      </c>
      <c r="L1099" t="e">
        <f>INDEX('A I D FUTURES'!$B:$B,MATCH(H1099,'A I D FUTURES'!$A:$A,0))</f>
        <v>#N/A</v>
      </c>
    </row>
    <row r="1100" spans="1:12" x14ac:dyDescent="0.25">
      <c r="A1100" s="42" t="s">
        <v>278</v>
      </c>
      <c r="B1100" s="40" t="s">
        <v>278</v>
      </c>
      <c r="C1100" s="40" t="s">
        <v>2751</v>
      </c>
      <c r="D1100" s="40" t="s">
        <v>2750</v>
      </c>
      <c r="E1100" s="68">
        <v>34203</v>
      </c>
      <c r="F1100" s="2" t="s">
        <v>275</v>
      </c>
      <c r="G1100" s="40">
        <v>2200010</v>
      </c>
      <c r="H1100" s="2" t="str">
        <f t="shared" si="68"/>
        <v>342032200010</v>
      </c>
      <c r="I1100" s="2" t="str">
        <f t="shared" si="69"/>
        <v>2</v>
      </c>
      <c r="J1100" s="2" t="s">
        <v>393</v>
      </c>
      <c r="K1100" s="21">
        <v>1500</v>
      </c>
      <c r="L1100" t="e">
        <f>INDEX('A I D FUTURES'!$B:$B,MATCH(H1100,'A I D FUTURES'!$A:$A,0))</f>
        <v>#N/A</v>
      </c>
    </row>
    <row r="1101" spans="1:12" x14ac:dyDescent="0.25">
      <c r="A1101" s="42" t="s">
        <v>214</v>
      </c>
      <c r="B1101" s="40" t="s">
        <v>214</v>
      </c>
      <c r="C1101" s="40" t="s">
        <v>2755</v>
      </c>
      <c r="D1101" s="40" t="s">
        <v>2754</v>
      </c>
      <c r="E1101" s="68">
        <v>34203</v>
      </c>
      <c r="F1101" s="2" t="s">
        <v>275</v>
      </c>
      <c r="G1101" s="40">
        <v>2210001</v>
      </c>
      <c r="H1101" s="2" t="str">
        <f t="shared" si="68"/>
        <v>342032210001</v>
      </c>
      <c r="I1101" s="2" t="str">
        <f t="shared" si="69"/>
        <v>2</v>
      </c>
      <c r="J1101" s="2" t="s">
        <v>397</v>
      </c>
      <c r="K1101" s="21">
        <v>250000</v>
      </c>
      <c r="L1101">
        <f>INDEX('A I D FUTURES'!$B:$B,MATCH(H1101,'A I D FUTURES'!$A:$A,0))</f>
        <v>108000</v>
      </c>
    </row>
    <row r="1102" spans="1:12" x14ac:dyDescent="0.25">
      <c r="A1102" s="42" t="s">
        <v>214</v>
      </c>
      <c r="B1102" s="40" t="s">
        <v>214</v>
      </c>
      <c r="C1102" s="40" t="s">
        <v>2755</v>
      </c>
      <c r="D1102" s="40" t="s">
        <v>2754</v>
      </c>
      <c r="E1102" s="68">
        <v>34203</v>
      </c>
      <c r="F1102" s="2" t="s">
        <v>275</v>
      </c>
      <c r="G1102" s="40">
        <v>2210101</v>
      </c>
      <c r="H1102" s="2" t="str">
        <f t="shared" si="68"/>
        <v>342032210101</v>
      </c>
      <c r="I1102" s="2" t="str">
        <f t="shared" si="69"/>
        <v>2</v>
      </c>
      <c r="J1102" s="2" t="s">
        <v>403</v>
      </c>
      <c r="K1102" s="21">
        <v>20000</v>
      </c>
      <c r="L1102" t="e">
        <f>INDEX('A I D FUTURES'!$B:$B,MATCH(H1102,'A I D FUTURES'!$A:$A,0))</f>
        <v>#N/A</v>
      </c>
    </row>
    <row r="1103" spans="1:12" x14ac:dyDescent="0.25">
      <c r="A1103" s="42" t="s">
        <v>214</v>
      </c>
      <c r="B1103" s="40" t="s">
        <v>214</v>
      </c>
      <c r="C1103" s="40" t="s">
        <v>2755</v>
      </c>
      <c r="D1103" s="40" t="s">
        <v>2754</v>
      </c>
      <c r="E1103" s="68">
        <v>34203</v>
      </c>
      <c r="F1103" s="2" t="s">
        <v>275</v>
      </c>
      <c r="G1103" s="40">
        <v>2210201</v>
      </c>
      <c r="H1103" s="2" t="str">
        <f t="shared" si="68"/>
        <v>342032210201</v>
      </c>
      <c r="I1103" s="2" t="str">
        <f t="shared" si="69"/>
        <v>2</v>
      </c>
      <c r="J1103" s="2" t="s">
        <v>405</v>
      </c>
      <c r="K1103" s="21">
        <v>100000</v>
      </c>
      <c r="L1103">
        <f>INDEX('A I D FUTURES'!$B:$B,MATCH(H1103,'A I D FUTURES'!$A:$A,0))</f>
        <v>100000</v>
      </c>
    </row>
    <row r="1104" spans="1:12" x14ac:dyDescent="0.25">
      <c r="A1104" s="42" t="s">
        <v>87</v>
      </c>
      <c r="B1104" s="40" t="s">
        <v>87</v>
      </c>
      <c r="C1104" s="40" t="s">
        <v>2766</v>
      </c>
      <c r="D1104" s="40" t="s">
        <v>2765</v>
      </c>
      <c r="E1104" s="68">
        <v>34203</v>
      </c>
      <c r="F1104" s="2" t="s">
        <v>275</v>
      </c>
      <c r="G1104" s="40">
        <v>2210300</v>
      </c>
      <c r="H1104" s="2" t="str">
        <f t="shared" si="68"/>
        <v>342032210300</v>
      </c>
      <c r="I1104" s="2" t="str">
        <f t="shared" si="69"/>
        <v>2</v>
      </c>
      <c r="J1104" s="2" t="s">
        <v>406</v>
      </c>
      <c r="K1104" s="21">
        <v>40000</v>
      </c>
      <c r="L1104" t="e">
        <f>INDEX('A I D FUTURES'!$B:$B,MATCH(H1104,'A I D FUTURES'!$A:$A,0))</f>
        <v>#N/A</v>
      </c>
    </row>
    <row r="1105" spans="1:13" x14ac:dyDescent="0.25">
      <c r="A1105" s="42" t="s">
        <v>87</v>
      </c>
      <c r="B1105" s="40" t="s">
        <v>87</v>
      </c>
      <c r="C1105" s="40" t="s">
        <v>2766</v>
      </c>
      <c r="D1105" s="40" t="s">
        <v>2765</v>
      </c>
      <c r="E1105" s="68">
        <v>34203</v>
      </c>
      <c r="F1105" s="2" t="s">
        <v>275</v>
      </c>
      <c r="G1105" s="40">
        <v>2211001</v>
      </c>
      <c r="H1105" s="2" t="str">
        <f t="shared" si="68"/>
        <v>342032211001</v>
      </c>
      <c r="I1105" s="2" t="str">
        <f t="shared" si="69"/>
        <v>2</v>
      </c>
      <c r="J1105" s="5" t="s">
        <v>1673</v>
      </c>
      <c r="K1105" s="21">
        <v>4000</v>
      </c>
      <c r="L1105" t="e">
        <f>INDEX('A I D FUTURES'!$B:$B,MATCH(H1105,'A I D FUTURES'!$A:$A,0))</f>
        <v>#N/A</v>
      </c>
    </row>
    <row r="1106" spans="1:13" x14ac:dyDescent="0.25">
      <c r="A1106" s="42" t="s">
        <v>87</v>
      </c>
      <c r="B1106" s="40" t="s">
        <v>87</v>
      </c>
      <c r="C1106" s="40" t="s">
        <v>2766</v>
      </c>
      <c r="D1106" s="40" t="s">
        <v>2765</v>
      </c>
      <c r="E1106" s="68">
        <v>34203</v>
      </c>
      <c r="F1106" s="2" t="s">
        <v>275</v>
      </c>
      <c r="G1106" s="40">
        <v>2219900</v>
      </c>
      <c r="H1106" s="2" t="str">
        <f t="shared" si="68"/>
        <v>342032219900</v>
      </c>
      <c r="I1106" s="2" t="str">
        <f t="shared" si="69"/>
        <v>2</v>
      </c>
      <c r="J1106" s="2" t="s">
        <v>416</v>
      </c>
      <c r="K1106" s="21">
        <v>14000</v>
      </c>
      <c r="L1106" t="e">
        <f>INDEX('A I D FUTURES'!$B:$B,MATCH(H1106,'A I D FUTURES'!$A:$A,0))</f>
        <v>#N/A</v>
      </c>
    </row>
    <row r="1107" spans="1:13" x14ac:dyDescent="0.25">
      <c r="A1107" s="42" t="s">
        <v>278</v>
      </c>
      <c r="B1107" s="40" t="s">
        <v>278</v>
      </c>
      <c r="C1107" s="40" t="s">
        <v>2751</v>
      </c>
      <c r="D1107" s="40" t="s">
        <v>2750</v>
      </c>
      <c r="E1107" s="68">
        <v>34203</v>
      </c>
      <c r="F1107" s="2" t="s">
        <v>275</v>
      </c>
      <c r="G1107" s="40">
        <v>2220001</v>
      </c>
      <c r="H1107" s="2" t="str">
        <f t="shared" si="68"/>
        <v>342032220001</v>
      </c>
      <c r="I1107" s="2" t="str">
        <f t="shared" si="69"/>
        <v>2</v>
      </c>
      <c r="J1107" s="2" t="s">
        <v>421</v>
      </c>
      <c r="K1107" s="21">
        <v>1500</v>
      </c>
      <c r="L1107" t="e">
        <f>INDEX('A I D FUTURES'!$B:$B,MATCH(H1107,'A I D FUTURES'!$A:$A,0))</f>
        <v>#N/A</v>
      </c>
    </row>
    <row r="1108" spans="1:13" x14ac:dyDescent="0.25">
      <c r="A1108" s="42" t="s">
        <v>87</v>
      </c>
      <c r="B1108" s="40" t="s">
        <v>87</v>
      </c>
      <c r="C1108" s="40" t="s">
        <v>2766</v>
      </c>
      <c r="D1108" s="40" t="s">
        <v>2765</v>
      </c>
      <c r="E1108" s="68">
        <v>34203</v>
      </c>
      <c r="F1108" s="2" t="s">
        <v>275</v>
      </c>
      <c r="G1108" s="40">
        <v>2269901</v>
      </c>
      <c r="H1108" s="2" t="str">
        <f t="shared" si="68"/>
        <v>342032269901</v>
      </c>
      <c r="I1108" s="2" t="str">
        <f t="shared" si="69"/>
        <v>2</v>
      </c>
      <c r="J1108" s="2" t="s">
        <v>472</v>
      </c>
      <c r="K1108" s="21">
        <v>30000</v>
      </c>
      <c r="L1108" t="e">
        <f>INDEX('A I D FUTURES'!$B:$B,MATCH(H1108,'A I D FUTURES'!$A:$A,0))</f>
        <v>#N/A</v>
      </c>
    </row>
    <row r="1109" spans="1:13" x14ac:dyDescent="0.25">
      <c r="A1109" s="42" t="s">
        <v>87</v>
      </c>
      <c r="B1109" s="40" t="s">
        <v>87</v>
      </c>
      <c r="C1109" s="40" t="s">
        <v>2766</v>
      </c>
      <c r="D1109" s="40" t="s">
        <v>2765</v>
      </c>
      <c r="E1109" s="68">
        <v>34203</v>
      </c>
      <c r="F1109" s="2" t="s">
        <v>275</v>
      </c>
      <c r="G1109" s="40">
        <v>2270102</v>
      </c>
      <c r="H1109" s="2" t="str">
        <f t="shared" si="68"/>
        <v>342032270102</v>
      </c>
      <c r="I1109" s="2" t="str">
        <f t="shared" si="69"/>
        <v>2</v>
      </c>
      <c r="J1109" s="2" t="s">
        <v>516</v>
      </c>
      <c r="K1109" s="21">
        <v>68417.03</v>
      </c>
      <c r="L1109">
        <f>INDEX('A I D FUTURES'!$B:$B,MATCH(H1109,'A I D FUTURES'!$A:$A,0))</f>
        <v>68417.03</v>
      </c>
    </row>
    <row r="1110" spans="1:13" x14ac:dyDescent="0.25">
      <c r="A1110" s="42" t="s">
        <v>87</v>
      </c>
      <c r="B1110" s="40" t="s">
        <v>87</v>
      </c>
      <c r="C1110" s="40" t="s">
        <v>2766</v>
      </c>
      <c r="D1110" s="40" t="s">
        <v>2765</v>
      </c>
      <c r="E1110" s="68">
        <v>34203</v>
      </c>
      <c r="F1110" s="2" t="s">
        <v>275</v>
      </c>
      <c r="G1110" s="40">
        <v>2279900</v>
      </c>
      <c r="H1110" s="2" t="str">
        <f t="shared" si="68"/>
        <v>342032279900</v>
      </c>
      <c r="I1110" s="2" t="str">
        <f t="shared" si="69"/>
        <v>2</v>
      </c>
      <c r="J1110" s="2" t="s">
        <v>527</v>
      </c>
      <c r="K1110" s="21">
        <v>20000</v>
      </c>
      <c r="L1110" t="e">
        <f>INDEX('A I D FUTURES'!$B:$B,MATCH(H1110,'A I D FUTURES'!$A:$A,0))</f>
        <v>#N/A</v>
      </c>
    </row>
    <row r="1111" spans="1:13" x14ac:dyDescent="0.25">
      <c r="A1111" s="42" t="s">
        <v>278</v>
      </c>
      <c r="B1111" s="40" t="s">
        <v>278</v>
      </c>
      <c r="C1111" s="40" t="s">
        <v>2751</v>
      </c>
      <c r="D1111" s="40" t="s">
        <v>2750</v>
      </c>
      <c r="E1111" s="68">
        <v>34203</v>
      </c>
      <c r="F1111" s="2" t="s">
        <v>275</v>
      </c>
      <c r="G1111" s="40">
        <v>2279940</v>
      </c>
      <c r="H1111" s="2" t="str">
        <f t="shared" si="68"/>
        <v>342032279940</v>
      </c>
      <c r="I1111" s="2" t="str">
        <f t="shared" si="69"/>
        <v>2</v>
      </c>
      <c r="J1111" s="2" t="s">
        <v>559</v>
      </c>
      <c r="K1111" s="21">
        <v>4230</v>
      </c>
      <c r="L1111" t="e">
        <f>INDEX('A I D FUTURES'!$B:$B,MATCH(H1111,'A I D FUTURES'!$A:$A,0))</f>
        <v>#N/A</v>
      </c>
      <c r="M1111" s="56" t="e">
        <f>+K1111-L1111</f>
        <v>#N/A</v>
      </c>
    </row>
    <row r="1112" spans="1:13" x14ac:dyDescent="0.25">
      <c r="A1112" s="42" t="s">
        <v>87</v>
      </c>
      <c r="B1112" s="40" t="s">
        <v>87</v>
      </c>
      <c r="C1112" s="40" t="s">
        <v>2766</v>
      </c>
      <c r="D1112" s="40" t="s">
        <v>2765</v>
      </c>
      <c r="E1112" s="68">
        <v>34203</v>
      </c>
      <c r="F1112" s="2" t="s">
        <v>275</v>
      </c>
      <c r="G1112" s="40">
        <v>6320001</v>
      </c>
      <c r="H1112" s="2" t="str">
        <f t="shared" si="68"/>
        <v>342036320001</v>
      </c>
      <c r="I1112" s="2" t="str">
        <f t="shared" si="69"/>
        <v>6</v>
      </c>
      <c r="J1112" s="2" t="s">
        <v>729</v>
      </c>
      <c r="K1112" s="21">
        <v>25000</v>
      </c>
      <c r="L1112" t="e">
        <f>INDEX('A I D FUTURES'!$B:$B,MATCH(H1112,'A I D FUTURES'!$A:$A,0))</f>
        <v>#N/A</v>
      </c>
    </row>
    <row r="1113" spans="1:13" x14ac:dyDescent="0.25">
      <c r="A1113" s="42" t="s">
        <v>78</v>
      </c>
      <c r="B1113" s="40" t="s">
        <v>78</v>
      </c>
      <c r="C1113" s="40">
        <v>10</v>
      </c>
      <c r="D1113" s="40" t="s">
        <v>2756</v>
      </c>
      <c r="E1113" s="68">
        <v>34203</v>
      </c>
      <c r="F1113" s="2" t="s">
        <v>275</v>
      </c>
      <c r="G1113" s="40">
        <v>6320040</v>
      </c>
      <c r="H1113" s="2" t="str">
        <f t="shared" si="68"/>
        <v>342036320040</v>
      </c>
      <c r="I1113" s="2" t="str">
        <f t="shared" si="69"/>
        <v>6</v>
      </c>
      <c r="J1113" s="2" t="s">
        <v>727</v>
      </c>
      <c r="K1113" s="21">
        <v>170000</v>
      </c>
      <c r="L1113" t="e">
        <f>INDEX('A I D FUTURES'!$B:$B,MATCH(H1113,'A I D FUTURES'!$A:$A,0))</f>
        <v>#N/A</v>
      </c>
    </row>
    <row r="1114" spans="1:13" x14ac:dyDescent="0.25">
      <c r="A1114" s="42" t="s">
        <v>87</v>
      </c>
      <c r="B1114" s="40" t="s">
        <v>87</v>
      </c>
      <c r="C1114" s="40" t="s">
        <v>2766</v>
      </c>
      <c r="D1114" s="40" t="s">
        <v>2765</v>
      </c>
      <c r="E1114" s="68">
        <v>34203</v>
      </c>
      <c r="F1114" s="2" t="s">
        <v>275</v>
      </c>
      <c r="G1114" s="40">
        <v>6330000</v>
      </c>
      <c r="H1114" s="2" t="str">
        <f t="shared" si="68"/>
        <v>342036330000</v>
      </c>
      <c r="I1114" s="2" t="str">
        <f t="shared" si="69"/>
        <v>6</v>
      </c>
      <c r="J1114" s="2" t="s">
        <v>733</v>
      </c>
      <c r="K1114" s="21">
        <v>10000</v>
      </c>
      <c r="L1114" t="e">
        <f>INDEX('A I D FUTURES'!$B:$B,MATCH(H1114,'A I D FUTURES'!$A:$A,0))</f>
        <v>#N/A</v>
      </c>
    </row>
    <row r="1115" spans="1:13" x14ac:dyDescent="0.25">
      <c r="A1115" s="42" t="s">
        <v>278</v>
      </c>
      <c r="B1115" s="40" t="s">
        <v>278</v>
      </c>
      <c r="C1115" s="40" t="s">
        <v>2751</v>
      </c>
      <c r="D1115" s="40" t="s">
        <v>2750</v>
      </c>
      <c r="E1115" s="68">
        <v>34203</v>
      </c>
      <c r="F1115" s="2" t="s">
        <v>275</v>
      </c>
      <c r="G1115" s="40">
        <v>6360000</v>
      </c>
      <c r="H1115" s="2" t="str">
        <f t="shared" si="68"/>
        <v>342036360000</v>
      </c>
      <c r="I1115" s="2" t="str">
        <f t="shared" si="69"/>
        <v>6</v>
      </c>
      <c r="J1115" s="2" t="s">
        <v>723</v>
      </c>
      <c r="K1115" s="21">
        <v>9600</v>
      </c>
      <c r="L1115" t="e">
        <f>INDEX('A I D FUTURES'!$B:$B,MATCH(H1115,'A I D FUTURES'!$A:$A,0))</f>
        <v>#N/A</v>
      </c>
    </row>
    <row r="1116" spans="1:13" x14ac:dyDescent="0.25">
      <c r="A1116" s="62" t="s">
        <v>284</v>
      </c>
      <c r="B1116" s="108" t="s">
        <v>284</v>
      </c>
      <c r="C1116" s="40" t="s">
        <v>2751</v>
      </c>
      <c r="D1116" s="40" t="s">
        <v>2750</v>
      </c>
      <c r="E1116" s="65">
        <v>34204</v>
      </c>
      <c r="F1116" s="64" t="s">
        <v>317</v>
      </c>
      <c r="G1116" s="87">
        <v>1300001</v>
      </c>
      <c r="H1116" s="64" t="str">
        <f t="shared" si="68"/>
        <v>342041300001</v>
      </c>
      <c r="I1116" s="64" t="str">
        <f t="shared" si="69"/>
        <v>1</v>
      </c>
      <c r="J1116" s="64" t="s">
        <v>299</v>
      </c>
      <c r="K1116" s="21">
        <v>9681.7099999999991</v>
      </c>
      <c r="L1116" t="e">
        <f>INDEX('A I D FUTURES'!$B:$B,MATCH(H1116,'A I D FUTURES'!$A:$A,0))</f>
        <v>#N/A</v>
      </c>
    </row>
    <row r="1117" spans="1:13" x14ac:dyDescent="0.25">
      <c r="A1117" s="62" t="s">
        <v>284</v>
      </c>
      <c r="B1117" s="108" t="s">
        <v>284</v>
      </c>
      <c r="C1117" s="40" t="s">
        <v>2751</v>
      </c>
      <c r="D1117" s="40" t="s">
        <v>2750</v>
      </c>
      <c r="E1117" s="65">
        <v>34204</v>
      </c>
      <c r="F1117" s="64" t="s">
        <v>317</v>
      </c>
      <c r="G1117" s="87">
        <v>1300002</v>
      </c>
      <c r="H1117" s="64" t="str">
        <f t="shared" si="68"/>
        <v>342041300002</v>
      </c>
      <c r="I1117" s="64" t="str">
        <f t="shared" si="69"/>
        <v>1</v>
      </c>
      <c r="J1117" s="64" t="s">
        <v>324</v>
      </c>
      <c r="K1117" s="21">
        <v>2318.58</v>
      </c>
      <c r="L1117" t="e">
        <f>INDEX('A I D FUTURES'!$B:$B,MATCH(H1117,'A I D FUTURES'!$A:$A,0))</f>
        <v>#N/A</v>
      </c>
    </row>
    <row r="1118" spans="1:13" x14ac:dyDescent="0.25">
      <c r="A1118" s="62" t="s">
        <v>284</v>
      </c>
      <c r="B1118" s="108" t="s">
        <v>284</v>
      </c>
      <c r="C1118" s="40" t="s">
        <v>2751</v>
      </c>
      <c r="D1118" s="40" t="s">
        <v>2750</v>
      </c>
      <c r="E1118" s="65">
        <v>34204</v>
      </c>
      <c r="F1118" s="64" t="s">
        <v>317</v>
      </c>
      <c r="G1118" s="87">
        <v>1300201</v>
      </c>
      <c r="H1118" s="64" t="str">
        <f t="shared" si="68"/>
        <v>342041300201</v>
      </c>
      <c r="I1118" s="64" t="str">
        <f t="shared" si="69"/>
        <v>1</v>
      </c>
      <c r="J1118" s="64" t="s">
        <v>327</v>
      </c>
      <c r="K1118" s="21">
        <v>4936.68</v>
      </c>
      <c r="L1118" t="e">
        <f>INDEX('A I D FUTURES'!$B:$B,MATCH(H1118,'A I D FUTURES'!$A:$A,0))</f>
        <v>#N/A</v>
      </c>
    </row>
    <row r="1119" spans="1:13" x14ac:dyDescent="0.25">
      <c r="A1119" s="62" t="s">
        <v>284</v>
      </c>
      <c r="B1119" s="108" t="s">
        <v>284</v>
      </c>
      <c r="C1119" s="40" t="s">
        <v>2751</v>
      </c>
      <c r="D1119" s="40" t="s">
        <v>2750</v>
      </c>
      <c r="E1119" s="65">
        <v>34204</v>
      </c>
      <c r="F1119" s="64" t="s">
        <v>317</v>
      </c>
      <c r="G1119" s="87">
        <v>1300202</v>
      </c>
      <c r="H1119" s="64" t="str">
        <f t="shared" si="68"/>
        <v>342041300202</v>
      </c>
      <c r="I1119" s="64" t="str">
        <f t="shared" si="69"/>
        <v>1</v>
      </c>
      <c r="J1119" s="64" t="s">
        <v>328</v>
      </c>
      <c r="K1119" s="21">
        <v>6724.48</v>
      </c>
      <c r="L1119" t="e">
        <f>INDEX('A I D FUTURES'!$B:$B,MATCH(H1119,'A I D FUTURES'!$A:$A,0))</f>
        <v>#N/A</v>
      </c>
    </row>
    <row r="1120" spans="1:13" x14ac:dyDescent="0.25">
      <c r="A1120" s="62" t="s">
        <v>284</v>
      </c>
      <c r="B1120" s="108" t="s">
        <v>284</v>
      </c>
      <c r="C1120" s="40" t="s">
        <v>2751</v>
      </c>
      <c r="D1120" s="40" t="s">
        <v>2750</v>
      </c>
      <c r="E1120" s="65">
        <v>34204</v>
      </c>
      <c r="F1120" s="64" t="s">
        <v>317</v>
      </c>
      <c r="G1120" s="87">
        <v>1600001</v>
      </c>
      <c r="H1120" s="64" t="str">
        <f t="shared" si="68"/>
        <v>342041600001</v>
      </c>
      <c r="I1120" s="64" t="str">
        <f t="shared" si="69"/>
        <v>1</v>
      </c>
      <c r="J1120" s="64" t="s">
        <v>349</v>
      </c>
      <c r="K1120" s="21">
        <v>7466.4</v>
      </c>
      <c r="L1120" t="e">
        <f>INDEX('A I D FUTURES'!$B:$B,MATCH(H1120,'A I D FUTURES'!$A:$A,0))</f>
        <v>#N/A</v>
      </c>
    </row>
    <row r="1121" spans="1:13" x14ac:dyDescent="0.25">
      <c r="A1121" s="42" t="s">
        <v>150</v>
      </c>
      <c r="B1121" s="40" t="s">
        <v>150</v>
      </c>
      <c r="C1121" s="40" t="s">
        <v>2755</v>
      </c>
      <c r="D1121" s="40" t="s">
        <v>2754</v>
      </c>
      <c r="E1121" s="68">
        <v>34204</v>
      </c>
      <c r="F1121" s="2" t="s">
        <v>317</v>
      </c>
      <c r="G1121" s="40">
        <v>2120000</v>
      </c>
      <c r="H1121" s="2" t="str">
        <f t="shared" si="68"/>
        <v>342042120000</v>
      </c>
      <c r="I1121" s="2" t="str">
        <f t="shared" si="69"/>
        <v>2</v>
      </c>
      <c r="J1121" s="2" t="s">
        <v>368</v>
      </c>
      <c r="K1121" s="21">
        <v>1000</v>
      </c>
      <c r="L1121" t="e">
        <f>INDEX('A I D FUTURES'!$B:$B,MATCH(H1121,'A I D FUTURES'!$A:$A,0))</f>
        <v>#N/A</v>
      </c>
    </row>
    <row r="1122" spans="1:13" x14ac:dyDescent="0.25">
      <c r="A1122" s="42" t="s">
        <v>85</v>
      </c>
      <c r="B1122" s="40" t="s">
        <v>85</v>
      </c>
      <c r="C1122" s="40" t="s">
        <v>2766</v>
      </c>
      <c r="D1122" s="40" t="s">
        <v>2765</v>
      </c>
      <c r="E1122" s="68">
        <v>34204</v>
      </c>
      <c r="F1122" s="2" t="s">
        <v>317</v>
      </c>
      <c r="G1122" s="40">
        <v>2130001</v>
      </c>
      <c r="H1122" s="2" t="str">
        <f t="shared" si="68"/>
        <v>342042130001</v>
      </c>
      <c r="I1122" s="2" t="str">
        <f t="shared" si="69"/>
        <v>2</v>
      </c>
      <c r="J1122" s="2" t="s">
        <v>378</v>
      </c>
      <c r="K1122" s="21">
        <v>2000</v>
      </c>
      <c r="L1122" t="e">
        <f>INDEX('A I D FUTURES'!$B:$B,MATCH(H1122,'A I D FUTURES'!$A:$A,0))</f>
        <v>#N/A</v>
      </c>
    </row>
    <row r="1123" spans="1:13" x14ac:dyDescent="0.25">
      <c r="A1123" s="42" t="s">
        <v>85</v>
      </c>
      <c r="B1123" s="40" t="s">
        <v>85</v>
      </c>
      <c r="C1123" s="40" t="s">
        <v>2766</v>
      </c>
      <c r="D1123" s="40" t="s">
        <v>2765</v>
      </c>
      <c r="E1123" s="68">
        <v>34204</v>
      </c>
      <c r="F1123" s="2" t="s">
        <v>317</v>
      </c>
      <c r="G1123" s="40">
        <v>4800134</v>
      </c>
      <c r="H1123" s="2" t="str">
        <f t="shared" si="68"/>
        <v>342044800134</v>
      </c>
      <c r="I1123" s="2" t="str">
        <f t="shared" si="69"/>
        <v>4</v>
      </c>
      <c r="J1123" s="40" t="s">
        <v>1537</v>
      </c>
      <c r="K1123" s="21">
        <v>9400</v>
      </c>
      <c r="L1123" t="e">
        <f>INDEX('A I D FUTURES'!$B:$B,MATCH(H1123,'A I D FUTURES'!$A:$A,0))</f>
        <v>#N/A</v>
      </c>
    </row>
    <row r="1124" spans="1:13" x14ac:dyDescent="0.25">
      <c r="A1124" s="70" t="s">
        <v>214</v>
      </c>
      <c r="B1124" s="40" t="s">
        <v>214</v>
      </c>
      <c r="C1124" s="40" t="s">
        <v>2755</v>
      </c>
      <c r="D1124" s="40" t="s">
        <v>2754</v>
      </c>
      <c r="E1124" s="68">
        <v>42500</v>
      </c>
      <c r="F1124" s="2" t="s">
        <v>433</v>
      </c>
      <c r="G1124" s="40">
        <v>2250000</v>
      </c>
      <c r="H1124" s="2" t="str">
        <f t="shared" si="68"/>
        <v>425002250000</v>
      </c>
      <c r="I1124" s="2" t="str">
        <f t="shared" si="69"/>
        <v>2</v>
      </c>
      <c r="J1124" s="2" t="s">
        <v>432</v>
      </c>
      <c r="K1124" s="21">
        <v>50</v>
      </c>
      <c r="L1124" t="e">
        <f>INDEX('A I D FUTURES'!$B:$B,MATCH(H1124,'A I D FUTURES'!$A:$A,0))</f>
        <v>#N/A</v>
      </c>
    </row>
    <row r="1125" spans="1:13" x14ac:dyDescent="0.25">
      <c r="A1125" s="69" t="s">
        <v>284</v>
      </c>
      <c r="B1125" s="108" t="s">
        <v>284</v>
      </c>
      <c r="C1125" s="40" t="s">
        <v>2751</v>
      </c>
      <c r="D1125" s="40" t="s">
        <v>2750</v>
      </c>
      <c r="E1125" s="65">
        <v>43000</v>
      </c>
      <c r="F1125" s="64" t="s">
        <v>265</v>
      </c>
      <c r="G1125" s="87">
        <v>1300001</v>
      </c>
      <c r="H1125" s="64" t="str">
        <f t="shared" si="68"/>
        <v>430001300001</v>
      </c>
      <c r="I1125" s="64" t="str">
        <f t="shared" si="69"/>
        <v>1</v>
      </c>
      <c r="J1125" s="64" t="s">
        <v>299</v>
      </c>
      <c r="K1125" s="21">
        <v>14915.02</v>
      </c>
      <c r="L1125" t="e">
        <f>INDEX('A I D FUTURES'!$B:$B,MATCH(H1125,'A I D FUTURES'!$A:$A,0))</f>
        <v>#N/A</v>
      </c>
    </row>
    <row r="1126" spans="1:13" x14ac:dyDescent="0.25">
      <c r="A1126" s="69" t="s">
        <v>284</v>
      </c>
      <c r="B1126" s="108" t="s">
        <v>284</v>
      </c>
      <c r="C1126" s="40" t="s">
        <v>2751</v>
      </c>
      <c r="D1126" s="40" t="s">
        <v>2750</v>
      </c>
      <c r="E1126" s="65">
        <v>43000</v>
      </c>
      <c r="F1126" s="64" t="s">
        <v>265</v>
      </c>
      <c r="G1126" s="87">
        <v>1300002</v>
      </c>
      <c r="H1126" s="64" t="str">
        <f t="shared" si="68"/>
        <v>430001300002</v>
      </c>
      <c r="I1126" s="64" t="str">
        <f t="shared" si="69"/>
        <v>1</v>
      </c>
      <c r="J1126" s="64" t="s">
        <v>324</v>
      </c>
      <c r="K1126" s="21">
        <v>541.55999999999995</v>
      </c>
      <c r="L1126" t="e">
        <f>INDEX('A I D FUTURES'!$B:$B,MATCH(H1126,'A I D FUTURES'!$A:$A,0))</f>
        <v>#N/A</v>
      </c>
    </row>
    <row r="1127" spans="1:13" x14ac:dyDescent="0.25">
      <c r="A1127" s="69" t="s">
        <v>284</v>
      </c>
      <c r="B1127" s="108" t="s">
        <v>284</v>
      </c>
      <c r="C1127" s="40" t="s">
        <v>2751</v>
      </c>
      <c r="D1127" s="40" t="s">
        <v>2750</v>
      </c>
      <c r="E1127" s="65">
        <v>43000</v>
      </c>
      <c r="F1127" s="64" t="s">
        <v>265</v>
      </c>
      <c r="G1127" s="87">
        <v>1300201</v>
      </c>
      <c r="H1127" s="64" t="str">
        <f t="shared" si="68"/>
        <v>430001300201</v>
      </c>
      <c r="I1127" s="64" t="str">
        <f t="shared" si="69"/>
        <v>1</v>
      </c>
      <c r="J1127" s="64" t="s">
        <v>327</v>
      </c>
      <c r="K1127" s="21">
        <v>8251.32</v>
      </c>
      <c r="L1127" t="e">
        <f>INDEX('A I D FUTURES'!$B:$B,MATCH(H1127,'A I D FUTURES'!$A:$A,0))</f>
        <v>#N/A</v>
      </c>
    </row>
    <row r="1128" spans="1:13" x14ac:dyDescent="0.25">
      <c r="A1128" s="69" t="s">
        <v>284</v>
      </c>
      <c r="B1128" s="108" t="s">
        <v>284</v>
      </c>
      <c r="C1128" s="40" t="s">
        <v>2751</v>
      </c>
      <c r="D1128" s="40" t="s">
        <v>2750</v>
      </c>
      <c r="E1128" s="65">
        <v>43000</v>
      </c>
      <c r="F1128" s="64" t="s">
        <v>265</v>
      </c>
      <c r="G1128" s="87">
        <v>1300202</v>
      </c>
      <c r="H1128" s="64" t="str">
        <f t="shared" si="68"/>
        <v>430001300202</v>
      </c>
      <c r="I1128" s="64" t="str">
        <f t="shared" si="69"/>
        <v>1</v>
      </c>
      <c r="J1128" s="64" t="s">
        <v>328</v>
      </c>
      <c r="K1128" s="21">
        <v>9030</v>
      </c>
      <c r="L1128" t="e">
        <f>INDEX('A I D FUTURES'!$B:$B,MATCH(H1128,'A I D FUTURES'!$A:$A,0))</f>
        <v>#N/A</v>
      </c>
    </row>
    <row r="1129" spans="1:13" x14ac:dyDescent="0.25">
      <c r="A1129" s="69" t="s">
        <v>284</v>
      </c>
      <c r="B1129" s="108" t="s">
        <v>284</v>
      </c>
      <c r="C1129" s="40" t="s">
        <v>2751</v>
      </c>
      <c r="D1129" s="40" t="s">
        <v>2750</v>
      </c>
      <c r="E1129" s="65">
        <v>43000</v>
      </c>
      <c r="F1129" s="64" t="s">
        <v>265</v>
      </c>
      <c r="G1129" s="87">
        <v>1600001</v>
      </c>
      <c r="H1129" s="64" t="str">
        <f t="shared" si="68"/>
        <v>430001600001</v>
      </c>
      <c r="I1129" s="64" t="str">
        <f t="shared" si="69"/>
        <v>1</v>
      </c>
      <c r="J1129" s="64" t="s">
        <v>349</v>
      </c>
      <c r="K1129" s="21">
        <v>10330.32</v>
      </c>
      <c r="L1129" t="e">
        <f>INDEX('A I D FUTURES'!$B:$B,MATCH(H1129,'A I D FUTURES'!$A:$A,0))</f>
        <v>#N/A</v>
      </c>
    </row>
    <row r="1130" spans="1:13" x14ac:dyDescent="0.25">
      <c r="A1130" s="70" t="s">
        <v>278</v>
      </c>
      <c r="B1130" s="40" t="s">
        <v>278</v>
      </c>
      <c r="C1130" s="40" t="s">
        <v>2751</v>
      </c>
      <c r="D1130" s="40" t="s">
        <v>2750</v>
      </c>
      <c r="E1130" s="68">
        <v>43000</v>
      </c>
      <c r="F1130" s="2" t="s">
        <v>265</v>
      </c>
      <c r="G1130" s="40">
        <v>2160001</v>
      </c>
      <c r="H1130" s="2" t="str">
        <f t="shared" si="68"/>
        <v>430002160001</v>
      </c>
      <c r="I1130" s="2" t="str">
        <f t="shared" si="69"/>
        <v>2</v>
      </c>
      <c r="J1130" s="2" t="s">
        <v>383</v>
      </c>
      <c r="K1130" s="21">
        <v>150</v>
      </c>
      <c r="L1130" t="e">
        <f>INDEX('A I D FUTURES'!$B:$B,MATCH(H1130,'A I D FUTURES'!$A:$A,0))</f>
        <v>#N/A</v>
      </c>
    </row>
    <row r="1131" spans="1:13" x14ac:dyDescent="0.25">
      <c r="A1131" s="70" t="s">
        <v>278</v>
      </c>
      <c r="B1131" s="40" t="s">
        <v>278</v>
      </c>
      <c r="C1131" s="40" t="s">
        <v>2751</v>
      </c>
      <c r="D1131" s="40" t="s">
        <v>2750</v>
      </c>
      <c r="E1131" s="68">
        <v>43000</v>
      </c>
      <c r="F1131" s="2" t="s">
        <v>265</v>
      </c>
      <c r="G1131" s="40">
        <v>2160002</v>
      </c>
      <c r="H1131" s="2" t="str">
        <f t="shared" si="68"/>
        <v>430002160002</v>
      </c>
      <c r="I1131" s="2" t="str">
        <f t="shared" si="69"/>
        <v>2</v>
      </c>
      <c r="J1131" s="2" t="s">
        <v>384</v>
      </c>
      <c r="K1131" s="21">
        <v>100</v>
      </c>
      <c r="L1131" t="e">
        <f>INDEX('A I D FUTURES'!$B:$B,MATCH(H1131,'A I D FUTURES'!$A:$A,0))</f>
        <v>#N/A</v>
      </c>
      <c r="M1131" s="56" t="e">
        <f t="shared" ref="M1131:M1132" si="70">+K1131-L1131</f>
        <v>#N/A</v>
      </c>
    </row>
    <row r="1132" spans="1:13" x14ac:dyDescent="0.25">
      <c r="A1132" s="70" t="s">
        <v>278</v>
      </c>
      <c r="B1132" s="40" t="s">
        <v>278</v>
      </c>
      <c r="C1132" s="40" t="s">
        <v>2751</v>
      </c>
      <c r="D1132" s="40" t="s">
        <v>2750</v>
      </c>
      <c r="E1132" s="68">
        <v>43000</v>
      </c>
      <c r="F1132" s="2" t="s">
        <v>265</v>
      </c>
      <c r="G1132" s="40">
        <v>2220001</v>
      </c>
      <c r="H1132" s="2" t="str">
        <f t="shared" si="68"/>
        <v>430002220001</v>
      </c>
      <c r="I1132" s="2" t="str">
        <f t="shared" si="69"/>
        <v>2</v>
      </c>
      <c r="J1132" s="2" t="s">
        <v>421</v>
      </c>
      <c r="K1132" s="21">
        <v>650</v>
      </c>
      <c r="L1132">
        <f>INDEX('A I D FUTURES'!$B:$B,MATCH(H1132,'A I D FUTURES'!$A:$A,0))</f>
        <v>650</v>
      </c>
      <c r="M1132" s="56">
        <f t="shared" si="70"/>
        <v>0</v>
      </c>
    </row>
    <row r="1133" spans="1:13" x14ac:dyDescent="0.25">
      <c r="A1133" s="70" t="s">
        <v>89</v>
      </c>
      <c r="B1133" s="40" t="s">
        <v>89</v>
      </c>
      <c r="C1133" s="40" t="s">
        <v>2753</v>
      </c>
      <c r="D1133" s="40" t="s">
        <v>2752</v>
      </c>
      <c r="E1133" s="68">
        <v>43000</v>
      </c>
      <c r="F1133" s="2" t="s">
        <v>265</v>
      </c>
      <c r="G1133" s="40">
        <v>2260101</v>
      </c>
      <c r="H1133" s="2" t="str">
        <f t="shared" ref="H1133:H1196" si="71">_xlfn.CONCAT(E1133,G1133)</f>
        <v>430002260101</v>
      </c>
      <c r="I1133" s="2" t="str">
        <f t="shared" ref="I1133:I1196" si="72">MID(G1133,1,1)</f>
        <v>2</v>
      </c>
      <c r="J1133" s="34" t="s">
        <v>2307</v>
      </c>
      <c r="K1133" s="21">
        <v>400</v>
      </c>
      <c r="L1133" t="e">
        <f>INDEX('A I D FUTURES'!$B:$B,MATCH(H1133,'A I D FUTURES'!$A:$A,0))</f>
        <v>#N/A</v>
      </c>
    </row>
    <row r="1134" spans="1:13" x14ac:dyDescent="0.25">
      <c r="A1134" s="70" t="s">
        <v>89</v>
      </c>
      <c r="B1134" s="40" t="s">
        <v>89</v>
      </c>
      <c r="C1134" s="40" t="s">
        <v>2753</v>
      </c>
      <c r="D1134" s="40" t="s">
        <v>2752</v>
      </c>
      <c r="E1134" s="68">
        <v>43000</v>
      </c>
      <c r="F1134" s="2" t="s">
        <v>265</v>
      </c>
      <c r="G1134" s="40">
        <v>2260201</v>
      </c>
      <c r="H1134" s="2" t="str">
        <f t="shared" si="71"/>
        <v>430002260201</v>
      </c>
      <c r="I1134" s="2" t="str">
        <f t="shared" si="72"/>
        <v>2</v>
      </c>
      <c r="J1134" s="2" t="s">
        <v>440</v>
      </c>
      <c r="K1134" s="21">
        <v>13500</v>
      </c>
      <c r="L1134" t="e">
        <f>INDEX('A I D FUTURES'!$B:$B,MATCH(H1134,'A I D FUTURES'!$A:$A,0))</f>
        <v>#N/A</v>
      </c>
    </row>
    <row r="1135" spans="1:13" x14ac:dyDescent="0.25">
      <c r="A1135" s="70" t="s">
        <v>89</v>
      </c>
      <c r="B1135" s="40" t="s">
        <v>89</v>
      </c>
      <c r="C1135" s="40" t="s">
        <v>2753</v>
      </c>
      <c r="D1135" s="40" t="s">
        <v>2752</v>
      </c>
      <c r="E1135" s="68">
        <v>43000</v>
      </c>
      <c r="F1135" s="2" t="s">
        <v>265</v>
      </c>
      <c r="G1135" s="40">
        <v>2269900</v>
      </c>
      <c r="H1135" s="2" t="str">
        <f t="shared" si="71"/>
        <v>430002269900</v>
      </c>
      <c r="I1135" s="2" t="str">
        <f t="shared" si="72"/>
        <v>2</v>
      </c>
      <c r="J1135" s="2" t="s">
        <v>469</v>
      </c>
      <c r="K1135" s="21">
        <v>1500</v>
      </c>
      <c r="L1135" t="e">
        <f>INDEX('A I D FUTURES'!$B:$B,MATCH(H1135,'A I D FUTURES'!$A:$A,0))</f>
        <v>#N/A</v>
      </c>
    </row>
    <row r="1136" spans="1:13" x14ac:dyDescent="0.25">
      <c r="A1136" s="70" t="s">
        <v>89</v>
      </c>
      <c r="B1136" s="40" t="s">
        <v>89</v>
      </c>
      <c r="C1136" s="40" t="s">
        <v>2753</v>
      </c>
      <c r="D1136" s="40" t="s">
        <v>2752</v>
      </c>
      <c r="E1136" s="68">
        <v>43000</v>
      </c>
      <c r="F1136" s="2" t="s">
        <v>265</v>
      </c>
      <c r="G1136" s="40">
        <v>2269913</v>
      </c>
      <c r="H1136" s="2" t="str">
        <f t="shared" si="71"/>
        <v>430002269913</v>
      </c>
      <c r="I1136" s="2" t="str">
        <f t="shared" si="72"/>
        <v>2</v>
      </c>
      <c r="J1136" s="2" t="s">
        <v>487</v>
      </c>
      <c r="K1136" s="21">
        <v>12500</v>
      </c>
      <c r="L1136" t="e">
        <f>INDEX('A I D FUTURES'!$B:$B,MATCH(H1136,'A I D FUTURES'!$A:$A,0))</f>
        <v>#N/A</v>
      </c>
    </row>
    <row r="1137" spans="1:13" x14ac:dyDescent="0.25">
      <c r="A1137" s="70" t="s">
        <v>89</v>
      </c>
      <c r="B1137" s="40" t="s">
        <v>89</v>
      </c>
      <c r="C1137" s="40" t="s">
        <v>2753</v>
      </c>
      <c r="D1137" s="40" t="s">
        <v>2752</v>
      </c>
      <c r="E1137" s="68">
        <v>43000</v>
      </c>
      <c r="F1137" s="2" t="s">
        <v>265</v>
      </c>
      <c r="G1137" s="40">
        <v>2269940</v>
      </c>
      <c r="H1137" s="2" t="str">
        <f t="shared" si="71"/>
        <v>430002269940</v>
      </c>
      <c r="I1137" s="2" t="str">
        <f t="shared" si="72"/>
        <v>2</v>
      </c>
      <c r="J1137" s="2" t="s">
        <v>511</v>
      </c>
      <c r="K1137" s="21">
        <v>6000</v>
      </c>
      <c r="L1137" t="e">
        <f>INDEX('A I D FUTURES'!$B:$B,MATCH(H1137,'A I D FUTURES'!$A:$A,0))</f>
        <v>#N/A</v>
      </c>
    </row>
    <row r="1138" spans="1:13" x14ac:dyDescent="0.25">
      <c r="A1138" s="70" t="s">
        <v>89</v>
      </c>
      <c r="B1138" s="40" t="s">
        <v>89</v>
      </c>
      <c r="C1138" s="40" t="s">
        <v>2753</v>
      </c>
      <c r="D1138" s="40" t="s">
        <v>2752</v>
      </c>
      <c r="E1138" s="68">
        <v>43000</v>
      </c>
      <c r="F1138" s="2" t="s">
        <v>265</v>
      </c>
      <c r="G1138" s="40">
        <v>2279900</v>
      </c>
      <c r="H1138" s="2" t="str">
        <f t="shared" si="71"/>
        <v>430002279900</v>
      </c>
      <c r="I1138" s="2" t="str">
        <f t="shared" si="72"/>
        <v>2</v>
      </c>
      <c r="J1138" s="2" t="s">
        <v>527</v>
      </c>
      <c r="K1138" s="21">
        <v>4000</v>
      </c>
      <c r="L1138" t="e">
        <f>INDEX('A I D FUTURES'!$B:$B,MATCH(H1138,'A I D FUTURES'!$A:$A,0))</f>
        <v>#N/A</v>
      </c>
    </row>
    <row r="1139" spans="1:13" x14ac:dyDescent="0.25">
      <c r="A1139" s="70" t="s">
        <v>89</v>
      </c>
      <c r="B1139" s="40" t="s">
        <v>89</v>
      </c>
      <c r="C1139" s="40" t="s">
        <v>2753</v>
      </c>
      <c r="D1139" s="40" t="s">
        <v>2752</v>
      </c>
      <c r="E1139" s="68">
        <v>43000</v>
      </c>
      <c r="F1139" s="2" t="s">
        <v>265</v>
      </c>
      <c r="G1139" s="40">
        <v>2302000</v>
      </c>
      <c r="H1139" s="2" t="str">
        <f t="shared" si="71"/>
        <v>430002302000</v>
      </c>
      <c r="I1139" s="2" t="str">
        <f t="shared" si="72"/>
        <v>2</v>
      </c>
      <c r="J1139" s="2" t="s">
        <v>578</v>
      </c>
      <c r="K1139" s="21">
        <v>50</v>
      </c>
      <c r="L1139" t="e">
        <f>INDEX('A I D FUTURES'!$B:$B,MATCH(H1139,'A I D FUTURES'!$A:$A,0))</f>
        <v>#N/A</v>
      </c>
    </row>
    <row r="1140" spans="1:13" x14ac:dyDescent="0.25">
      <c r="A1140" s="70" t="s">
        <v>89</v>
      </c>
      <c r="B1140" s="40" t="s">
        <v>89</v>
      </c>
      <c r="C1140" s="40" t="s">
        <v>2753</v>
      </c>
      <c r="D1140" s="40" t="s">
        <v>2752</v>
      </c>
      <c r="E1140" s="68">
        <v>43000</v>
      </c>
      <c r="F1140" s="2" t="s">
        <v>265</v>
      </c>
      <c r="G1140" s="40">
        <v>2312000</v>
      </c>
      <c r="H1140" s="2" t="str">
        <f t="shared" si="71"/>
        <v>430002312000</v>
      </c>
      <c r="I1140" s="2" t="str">
        <f t="shared" si="72"/>
        <v>2</v>
      </c>
      <c r="J1140" s="2" t="s">
        <v>580</v>
      </c>
      <c r="K1140" s="21">
        <v>50</v>
      </c>
      <c r="L1140" t="e">
        <f>INDEX('A I D FUTURES'!$B:$B,MATCH(H1140,'A I D FUTURES'!$A:$A,0))</f>
        <v>#N/A</v>
      </c>
    </row>
    <row r="1141" spans="1:13" x14ac:dyDescent="0.25">
      <c r="A1141" s="70" t="s">
        <v>89</v>
      </c>
      <c r="B1141" s="40" t="s">
        <v>89</v>
      </c>
      <c r="C1141" s="40" t="s">
        <v>2753</v>
      </c>
      <c r="D1141" s="40" t="s">
        <v>2752</v>
      </c>
      <c r="E1141" s="68">
        <v>43000</v>
      </c>
      <c r="F1141" s="2" t="s">
        <v>265</v>
      </c>
      <c r="G1141" s="40">
        <v>4790001</v>
      </c>
      <c r="H1141" s="2" t="str">
        <f t="shared" si="71"/>
        <v>430004790001</v>
      </c>
      <c r="I1141" s="2" t="str">
        <f t="shared" si="72"/>
        <v>4</v>
      </c>
      <c r="J1141" s="40" t="s">
        <v>612</v>
      </c>
      <c r="K1141" s="21">
        <v>600</v>
      </c>
      <c r="L1141" t="e">
        <f>INDEX('A I D FUTURES'!$B:$B,MATCH(H1141,'A I D FUTURES'!$A:$A,0))</f>
        <v>#N/A</v>
      </c>
    </row>
    <row r="1142" spans="1:13" x14ac:dyDescent="0.25">
      <c r="A1142" s="70" t="s">
        <v>89</v>
      </c>
      <c r="B1142" s="40" t="s">
        <v>89</v>
      </c>
      <c r="C1142" s="40" t="s">
        <v>2753</v>
      </c>
      <c r="D1142" s="40" t="s">
        <v>2752</v>
      </c>
      <c r="E1142" s="68">
        <v>43000</v>
      </c>
      <c r="F1142" s="2" t="s">
        <v>265</v>
      </c>
      <c r="G1142" s="40">
        <v>4800026</v>
      </c>
      <c r="H1142" s="2" t="str">
        <f t="shared" si="71"/>
        <v>430004800026</v>
      </c>
      <c r="I1142" s="2" t="str">
        <f t="shared" si="72"/>
        <v>4</v>
      </c>
      <c r="J1142" s="40" t="s">
        <v>624</v>
      </c>
      <c r="K1142" s="21">
        <v>28000</v>
      </c>
      <c r="L1142" t="e">
        <f>INDEX('A I D FUTURES'!$B:$B,MATCH(H1142,'A I D FUTURES'!$A:$A,0))</f>
        <v>#N/A</v>
      </c>
      <c r="M1142" s="56" t="e">
        <f t="shared" ref="M1142:M1144" si="73">+K1142-L1142</f>
        <v>#N/A</v>
      </c>
    </row>
    <row r="1143" spans="1:13" x14ac:dyDescent="0.25">
      <c r="A1143" s="70" t="s">
        <v>89</v>
      </c>
      <c r="B1143" s="40" t="s">
        <v>278</v>
      </c>
      <c r="C1143" s="40" t="s">
        <v>2751</v>
      </c>
      <c r="D1143" s="40" t="s">
        <v>2750</v>
      </c>
      <c r="E1143" s="68">
        <v>43001</v>
      </c>
      <c r="F1143" s="2" t="s">
        <v>425</v>
      </c>
      <c r="G1143" s="40">
        <v>2220301</v>
      </c>
      <c r="H1143" s="2" t="str">
        <f t="shared" si="71"/>
        <v>430012220301</v>
      </c>
      <c r="I1143" s="2" t="str">
        <f t="shared" si="72"/>
        <v>2</v>
      </c>
      <c r="J1143" s="2" t="s">
        <v>426</v>
      </c>
      <c r="K1143" s="21">
        <v>500</v>
      </c>
      <c r="L1143" t="e">
        <f>INDEX('A I D FUTURES'!$B:$B,MATCH(H1143,'A I D FUTURES'!$A:$A,0))</f>
        <v>#N/A</v>
      </c>
      <c r="M1143" s="56" t="e">
        <f t="shared" si="73"/>
        <v>#N/A</v>
      </c>
    </row>
    <row r="1144" spans="1:13" x14ac:dyDescent="0.25">
      <c r="A1144" s="70" t="s">
        <v>89</v>
      </c>
      <c r="B1144" s="40" t="s">
        <v>89</v>
      </c>
      <c r="C1144" s="40" t="s">
        <v>2753</v>
      </c>
      <c r="D1144" s="40" t="s">
        <v>2752</v>
      </c>
      <c r="E1144" s="68">
        <v>43001</v>
      </c>
      <c r="F1144" s="2" t="s">
        <v>425</v>
      </c>
      <c r="G1144" s="40">
        <v>2260201</v>
      </c>
      <c r="H1144" s="2" t="str">
        <f t="shared" si="71"/>
        <v>430012260201</v>
      </c>
      <c r="I1144" s="2" t="str">
        <f t="shared" si="72"/>
        <v>2</v>
      </c>
      <c r="J1144" s="2" t="s">
        <v>440</v>
      </c>
      <c r="K1144" s="21">
        <v>850</v>
      </c>
      <c r="L1144" t="e">
        <f>INDEX('A I D FUTURES'!$B:$B,MATCH(H1144,'A I D FUTURES'!$A:$A,0))</f>
        <v>#N/A</v>
      </c>
      <c r="M1144" s="56" t="e">
        <f t="shared" si="73"/>
        <v>#N/A</v>
      </c>
    </row>
    <row r="1145" spans="1:13" x14ac:dyDescent="0.25">
      <c r="A1145" s="70" t="s">
        <v>89</v>
      </c>
      <c r="B1145" s="40" t="s">
        <v>89</v>
      </c>
      <c r="C1145" s="40" t="s">
        <v>2753</v>
      </c>
      <c r="D1145" s="40" t="s">
        <v>2752</v>
      </c>
      <c r="E1145" s="68">
        <v>43001</v>
      </c>
      <c r="F1145" s="2" t="s">
        <v>425</v>
      </c>
      <c r="G1145" s="40">
        <v>2269900</v>
      </c>
      <c r="H1145" s="2" t="str">
        <f t="shared" si="71"/>
        <v>430012269900</v>
      </c>
      <c r="I1145" s="2" t="str">
        <f t="shared" si="72"/>
        <v>2</v>
      </c>
      <c r="J1145" s="2" t="s">
        <v>469</v>
      </c>
      <c r="K1145" s="21">
        <v>1500</v>
      </c>
      <c r="L1145" t="e">
        <f>INDEX('A I D FUTURES'!$B:$B,MATCH(H1145,'A I D FUTURES'!$A:$A,0))</f>
        <v>#N/A</v>
      </c>
    </row>
    <row r="1146" spans="1:13" x14ac:dyDescent="0.25">
      <c r="A1146" s="69" t="s">
        <v>284</v>
      </c>
      <c r="B1146" s="108" t="s">
        <v>284</v>
      </c>
      <c r="C1146" s="40" t="s">
        <v>2751</v>
      </c>
      <c r="D1146" s="40" t="s">
        <v>2750</v>
      </c>
      <c r="E1146" s="65">
        <v>43003</v>
      </c>
      <c r="F1146" s="64" t="s">
        <v>318</v>
      </c>
      <c r="G1146" s="87">
        <v>1300001</v>
      </c>
      <c r="H1146" s="64" t="str">
        <f t="shared" si="71"/>
        <v>430031300001</v>
      </c>
      <c r="I1146" s="64" t="str">
        <f t="shared" si="72"/>
        <v>1</v>
      </c>
      <c r="J1146" s="64" t="s">
        <v>299</v>
      </c>
      <c r="K1146" s="21">
        <v>14915.02</v>
      </c>
      <c r="L1146" t="e">
        <f>INDEX('A I D FUTURES'!$B:$B,MATCH(H1146,'A I D FUTURES'!$A:$A,0))</f>
        <v>#N/A</v>
      </c>
    </row>
    <row r="1147" spans="1:13" x14ac:dyDescent="0.25">
      <c r="A1147" s="69" t="s">
        <v>284</v>
      </c>
      <c r="B1147" s="108" t="s">
        <v>284</v>
      </c>
      <c r="C1147" s="40" t="s">
        <v>2751</v>
      </c>
      <c r="D1147" s="40" t="s">
        <v>2750</v>
      </c>
      <c r="E1147" s="65">
        <v>43003</v>
      </c>
      <c r="F1147" s="64" t="s">
        <v>318</v>
      </c>
      <c r="G1147" s="87">
        <v>1300002</v>
      </c>
      <c r="H1147" s="64" t="str">
        <f t="shared" si="71"/>
        <v>430031300002</v>
      </c>
      <c r="I1147" s="64" t="str">
        <f t="shared" si="72"/>
        <v>1</v>
      </c>
      <c r="J1147" s="64" t="s">
        <v>324</v>
      </c>
      <c r="K1147" s="21">
        <v>3791.06</v>
      </c>
      <c r="L1147" t="e">
        <f>INDEX('A I D FUTURES'!$B:$B,MATCH(H1147,'A I D FUTURES'!$A:$A,0))</f>
        <v>#N/A</v>
      </c>
    </row>
    <row r="1148" spans="1:13" x14ac:dyDescent="0.25">
      <c r="A1148" s="69" t="s">
        <v>284</v>
      </c>
      <c r="B1148" s="108" t="s">
        <v>284</v>
      </c>
      <c r="C1148" s="40" t="s">
        <v>2751</v>
      </c>
      <c r="D1148" s="40" t="s">
        <v>2750</v>
      </c>
      <c r="E1148" s="65">
        <v>43003</v>
      </c>
      <c r="F1148" s="64" t="s">
        <v>318</v>
      </c>
      <c r="G1148" s="87">
        <v>1300201</v>
      </c>
      <c r="H1148" s="64" t="str">
        <f t="shared" si="71"/>
        <v>430031300201</v>
      </c>
      <c r="I1148" s="64" t="str">
        <f t="shared" si="72"/>
        <v>1</v>
      </c>
      <c r="J1148" s="64" t="s">
        <v>327</v>
      </c>
      <c r="K1148" s="21">
        <v>7116.2</v>
      </c>
      <c r="L1148" t="e">
        <f>INDEX('A I D FUTURES'!$B:$B,MATCH(H1148,'A I D FUTURES'!$A:$A,0))</f>
        <v>#N/A</v>
      </c>
    </row>
    <row r="1149" spans="1:13" x14ac:dyDescent="0.25">
      <c r="A1149" s="69" t="s">
        <v>284</v>
      </c>
      <c r="B1149" s="108" t="s">
        <v>284</v>
      </c>
      <c r="C1149" s="40" t="s">
        <v>2751</v>
      </c>
      <c r="D1149" s="40" t="s">
        <v>2750</v>
      </c>
      <c r="E1149" s="65">
        <v>43003</v>
      </c>
      <c r="F1149" s="64" t="s">
        <v>318</v>
      </c>
      <c r="G1149" s="87">
        <v>1300202</v>
      </c>
      <c r="H1149" s="64" t="str">
        <f t="shared" si="71"/>
        <v>430031300202</v>
      </c>
      <c r="I1149" s="64" t="str">
        <f t="shared" si="72"/>
        <v>1</v>
      </c>
      <c r="J1149" s="64" t="s">
        <v>328</v>
      </c>
      <c r="K1149" s="21">
        <v>5924.1</v>
      </c>
      <c r="L1149" t="e">
        <f>INDEX('A I D FUTURES'!$B:$B,MATCH(H1149,'A I D FUTURES'!$A:$A,0))</f>
        <v>#N/A</v>
      </c>
    </row>
    <row r="1150" spans="1:13" x14ac:dyDescent="0.25">
      <c r="A1150" s="69" t="s">
        <v>284</v>
      </c>
      <c r="B1150" s="108" t="s">
        <v>284</v>
      </c>
      <c r="C1150" s="40" t="s">
        <v>2751</v>
      </c>
      <c r="D1150" s="40" t="s">
        <v>2750</v>
      </c>
      <c r="E1150" s="65">
        <v>43003</v>
      </c>
      <c r="F1150" s="64" t="s">
        <v>318</v>
      </c>
      <c r="G1150" s="87">
        <v>1600001</v>
      </c>
      <c r="H1150" s="64" t="str">
        <f t="shared" si="71"/>
        <v>430031600001</v>
      </c>
      <c r="I1150" s="64" t="str">
        <f t="shared" si="72"/>
        <v>1</v>
      </c>
      <c r="J1150" s="64" t="s">
        <v>349</v>
      </c>
      <c r="K1150" s="21">
        <v>10017.36</v>
      </c>
      <c r="L1150" t="e">
        <f>INDEX('A I D FUTURES'!$B:$B,MATCH(H1150,'A I D FUTURES'!$A:$A,0))</f>
        <v>#N/A</v>
      </c>
    </row>
    <row r="1151" spans="1:13" x14ac:dyDescent="0.25">
      <c r="A1151" s="70" t="s">
        <v>89</v>
      </c>
      <c r="B1151" s="40" t="s">
        <v>89</v>
      </c>
      <c r="C1151" s="40" t="s">
        <v>2753</v>
      </c>
      <c r="D1151" s="40" t="s">
        <v>2752</v>
      </c>
      <c r="E1151" s="68">
        <v>43110</v>
      </c>
      <c r="F1151" s="2" t="s">
        <v>273</v>
      </c>
      <c r="G1151" s="40">
        <v>2030001</v>
      </c>
      <c r="H1151" s="2" t="str">
        <f t="shared" si="71"/>
        <v>431102030001</v>
      </c>
      <c r="I1151" s="2" t="str">
        <f t="shared" si="72"/>
        <v>2</v>
      </c>
      <c r="J1151" s="2" t="s">
        <v>269</v>
      </c>
      <c r="K1151" s="21">
        <v>4050</v>
      </c>
      <c r="L1151">
        <f>INDEX('A I D FUTURES'!$B:$B,MATCH(H1151,'A I D FUTURES'!$A:$A,0))</f>
        <v>2445</v>
      </c>
    </row>
    <row r="1152" spans="1:13" x14ac:dyDescent="0.25">
      <c r="A1152" s="70" t="s">
        <v>89</v>
      </c>
      <c r="B1152" s="40" t="s">
        <v>89</v>
      </c>
      <c r="C1152" s="40" t="s">
        <v>2753</v>
      </c>
      <c r="D1152" s="40" t="s">
        <v>2752</v>
      </c>
      <c r="E1152" s="68">
        <v>43110</v>
      </c>
      <c r="F1152" s="2" t="s">
        <v>273</v>
      </c>
      <c r="G1152" s="40">
        <v>2211001</v>
      </c>
      <c r="H1152" s="2" t="str">
        <f t="shared" si="71"/>
        <v>431102211001</v>
      </c>
      <c r="I1152" s="2" t="str">
        <f t="shared" si="72"/>
        <v>2</v>
      </c>
      <c r="J1152" s="5" t="s">
        <v>1673</v>
      </c>
      <c r="K1152" s="21">
        <v>100</v>
      </c>
      <c r="L1152" t="e">
        <f>INDEX('A I D FUTURES'!$B:$B,MATCH(H1152,'A I D FUTURES'!$A:$A,0))</f>
        <v>#N/A</v>
      </c>
    </row>
    <row r="1153" spans="1:13" x14ac:dyDescent="0.25">
      <c r="A1153" s="70" t="s">
        <v>89</v>
      </c>
      <c r="B1153" s="40" t="s">
        <v>89</v>
      </c>
      <c r="C1153" s="40" t="s">
        <v>2753</v>
      </c>
      <c r="D1153" s="40" t="s">
        <v>2752</v>
      </c>
      <c r="E1153" s="68">
        <v>43110</v>
      </c>
      <c r="F1153" s="2" t="s">
        <v>273</v>
      </c>
      <c r="G1153" s="40">
        <v>2219900</v>
      </c>
      <c r="H1153" s="2" t="str">
        <f t="shared" si="71"/>
        <v>431102219900</v>
      </c>
      <c r="I1153" s="2" t="str">
        <f t="shared" si="72"/>
        <v>2</v>
      </c>
      <c r="J1153" s="2" t="s">
        <v>417</v>
      </c>
      <c r="K1153" s="21">
        <v>500</v>
      </c>
      <c r="L1153">
        <f>INDEX('A I D FUTURES'!$B:$B,MATCH(H1153,'A I D FUTURES'!$A:$A,0))</f>
        <v>500</v>
      </c>
    </row>
    <row r="1154" spans="1:13" x14ac:dyDescent="0.25">
      <c r="A1154" s="70" t="s">
        <v>89</v>
      </c>
      <c r="B1154" s="40" t="s">
        <v>89</v>
      </c>
      <c r="C1154" s="40" t="s">
        <v>2753</v>
      </c>
      <c r="D1154" s="40" t="s">
        <v>2752</v>
      </c>
      <c r="E1154" s="68">
        <v>43110</v>
      </c>
      <c r="F1154" s="2" t="s">
        <v>273</v>
      </c>
      <c r="G1154" s="40">
        <v>2260101</v>
      </c>
      <c r="H1154" s="2" t="str">
        <f t="shared" si="71"/>
        <v>431102260101</v>
      </c>
      <c r="I1154" s="2" t="str">
        <f t="shared" si="72"/>
        <v>2</v>
      </c>
      <c r="J1154" s="34" t="s">
        <v>2307</v>
      </c>
      <c r="K1154" s="21">
        <v>450</v>
      </c>
      <c r="L1154" t="e">
        <f>INDEX('A I D FUTURES'!$B:$B,MATCH(H1154,'A I D FUTURES'!$A:$A,0))</f>
        <v>#N/A</v>
      </c>
    </row>
    <row r="1155" spans="1:13" x14ac:dyDescent="0.25">
      <c r="A1155" s="70" t="s">
        <v>89</v>
      </c>
      <c r="B1155" s="40" t="s">
        <v>89</v>
      </c>
      <c r="C1155" s="40" t="s">
        <v>2753</v>
      </c>
      <c r="D1155" s="40" t="s">
        <v>2752</v>
      </c>
      <c r="E1155" s="68">
        <v>43110</v>
      </c>
      <c r="F1155" s="2" t="s">
        <v>273</v>
      </c>
      <c r="G1155" s="40">
        <v>2260201</v>
      </c>
      <c r="H1155" s="2" t="str">
        <f t="shared" si="71"/>
        <v>431102260201</v>
      </c>
      <c r="I1155" s="2" t="str">
        <f t="shared" si="72"/>
        <v>2</v>
      </c>
      <c r="J1155" s="2" t="s">
        <v>440</v>
      </c>
      <c r="K1155" s="21">
        <v>4000</v>
      </c>
      <c r="L1155" t="e">
        <f>INDEX('A I D FUTURES'!$B:$B,MATCH(H1155,'A I D FUTURES'!$A:$A,0))</f>
        <v>#N/A</v>
      </c>
      <c r="M1155" s="56" t="e">
        <f t="shared" ref="M1155:M1157" si="74">+K1155-L1155</f>
        <v>#N/A</v>
      </c>
    </row>
    <row r="1156" spans="1:13" x14ac:dyDescent="0.25">
      <c r="A1156" s="70" t="s">
        <v>89</v>
      </c>
      <c r="B1156" s="40" t="s">
        <v>89</v>
      </c>
      <c r="C1156" s="40" t="s">
        <v>2753</v>
      </c>
      <c r="D1156" s="40" t="s">
        <v>2752</v>
      </c>
      <c r="E1156" s="68">
        <v>43110</v>
      </c>
      <c r="F1156" s="2" t="s">
        <v>273</v>
      </c>
      <c r="G1156" s="40">
        <v>2269900</v>
      </c>
      <c r="H1156" s="2" t="str">
        <f t="shared" si="71"/>
        <v>431102269900</v>
      </c>
      <c r="I1156" s="2" t="str">
        <f t="shared" si="72"/>
        <v>2</v>
      </c>
      <c r="J1156" s="2" t="s">
        <v>469</v>
      </c>
      <c r="K1156" s="21">
        <v>1900</v>
      </c>
      <c r="L1156" t="e">
        <f>INDEX('A I D FUTURES'!$B:$B,MATCH(H1156,'A I D FUTURES'!$A:$A,0))</f>
        <v>#N/A</v>
      </c>
      <c r="M1156" s="56" t="e">
        <f t="shared" si="74"/>
        <v>#N/A</v>
      </c>
    </row>
    <row r="1157" spans="1:13" x14ac:dyDescent="0.25">
      <c r="A1157" s="70" t="s">
        <v>89</v>
      </c>
      <c r="B1157" s="40" t="s">
        <v>89</v>
      </c>
      <c r="C1157" s="40" t="s">
        <v>2753</v>
      </c>
      <c r="D1157" s="40" t="s">
        <v>2752</v>
      </c>
      <c r="E1157" s="68">
        <v>43110</v>
      </c>
      <c r="F1157" s="2" t="s">
        <v>273</v>
      </c>
      <c r="G1157" s="40">
        <v>2269902</v>
      </c>
      <c r="H1157" s="2" t="str">
        <f t="shared" si="71"/>
        <v>431102269902</v>
      </c>
      <c r="I1157" s="2" t="str">
        <f t="shared" si="72"/>
        <v>2</v>
      </c>
      <c r="J1157" s="2" t="s">
        <v>475</v>
      </c>
      <c r="K1157" s="21">
        <v>2000</v>
      </c>
      <c r="L1157" t="e">
        <f>INDEX('A I D FUTURES'!$B:$B,MATCH(H1157,'A I D FUTURES'!$A:$A,0))</f>
        <v>#N/A</v>
      </c>
      <c r="M1157" s="56" t="e">
        <f t="shared" si="74"/>
        <v>#N/A</v>
      </c>
    </row>
    <row r="1158" spans="1:13" x14ac:dyDescent="0.25">
      <c r="A1158" s="70" t="s">
        <v>89</v>
      </c>
      <c r="B1158" s="40" t="s">
        <v>89</v>
      </c>
      <c r="C1158" s="40" t="s">
        <v>2753</v>
      </c>
      <c r="D1158" s="40" t="s">
        <v>2752</v>
      </c>
      <c r="E1158" s="68">
        <v>43110</v>
      </c>
      <c r="F1158" s="2" t="s">
        <v>273</v>
      </c>
      <c r="G1158" s="40">
        <v>2270101</v>
      </c>
      <c r="H1158" s="2" t="str">
        <f t="shared" si="71"/>
        <v>431102270101</v>
      </c>
      <c r="I1158" s="2" t="str">
        <f t="shared" si="72"/>
        <v>2</v>
      </c>
      <c r="J1158" s="2" t="s">
        <v>514</v>
      </c>
      <c r="K1158" s="21">
        <v>1500</v>
      </c>
      <c r="L1158" t="e">
        <f>INDEX('A I D FUTURES'!$B:$B,MATCH(H1158,'A I D FUTURES'!$A:$A,0))</f>
        <v>#N/A</v>
      </c>
    </row>
    <row r="1159" spans="1:13" x14ac:dyDescent="0.25">
      <c r="A1159" s="70" t="s">
        <v>89</v>
      </c>
      <c r="B1159" s="40" t="s">
        <v>89</v>
      </c>
      <c r="C1159" s="40" t="s">
        <v>2753</v>
      </c>
      <c r="D1159" s="40" t="s">
        <v>2752</v>
      </c>
      <c r="E1159" s="68">
        <v>43110</v>
      </c>
      <c r="F1159" s="2" t="s">
        <v>273</v>
      </c>
      <c r="G1159" s="40">
        <v>2279900</v>
      </c>
      <c r="H1159" s="2" t="str">
        <f t="shared" si="71"/>
        <v>431102279900</v>
      </c>
      <c r="I1159" s="2" t="str">
        <f t="shared" si="72"/>
        <v>2</v>
      </c>
      <c r="J1159" s="2" t="s">
        <v>527</v>
      </c>
      <c r="K1159" s="21">
        <v>1000</v>
      </c>
      <c r="L1159" t="e">
        <f>INDEX('A I D FUTURES'!$B:$B,MATCH(H1159,'A I D FUTURES'!$A:$A,0))</f>
        <v>#N/A</v>
      </c>
    </row>
    <row r="1160" spans="1:13" x14ac:dyDescent="0.25">
      <c r="A1160" s="69" t="s">
        <v>284</v>
      </c>
      <c r="B1160" s="108" t="s">
        <v>284</v>
      </c>
      <c r="C1160" s="40" t="s">
        <v>2751</v>
      </c>
      <c r="D1160" s="40" t="s">
        <v>2750</v>
      </c>
      <c r="E1160" s="65">
        <v>43111</v>
      </c>
      <c r="F1160" s="64" t="s">
        <v>266</v>
      </c>
      <c r="G1160" s="87">
        <v>1310001</v>
      </c>
      <c r="H1160" s="64" t="str">
        <f t="shared" si="71"/>
        <v>431111310001</v>
      </c>
      <c r="I1160" s="64" t="str">
        <f t="shared" si="72"/>
        <v>1</v>
      </c>
      <c r="J1160" s="64" t="s">
        <v>329</v>
      </c>
      <c r="K1160" s="21">
        <v>407.36</v>
      </c>
      <c r="L1160" t="e">
        <f>INDEX('A I D FUTURES'!$B:$B,MATCH(H1160,'A I D FUTURES'!$A:$A,0))</f>
        <v>#N/A</v>
      </c>
    </row>
    <row r="1161" spans="1:13" x14ac:dyDescent="0.25">
      <c r="A1161" s="69" t="s">
        <v>284</v>
      </c>
      <c r="B1161" s="108" t="s">
        <v>284</v>
      </c>
      <c r="C1161" s="40" t="s">
        <v>2751</v>
      </c>
      <c r="D1161" s="40" t="s">
        <v>2750</v>
      </c>
      <c r="E1161" s="65">
        <v>43111</v>
      </c>
      <c r="F1161" s="64" t="s">
        <v>266</v>
      </c>
      <c r="G1161" s="87">
        <v>1600001</v>
      </c>
      <c r="H1161" s="64" t="str">
        <f t="shared" si="71"/>
        <v>431111600001</v>
      </c>
      <c r="I1161" s="64" t="str">
        <f t="shared" si="72"/>
        <v>1</v>
      </c>
      <c r="J1161" s="64" t="s">
        <v>349</v>
      </c>
      <c r="K1161" s="21">
        <v>128.52000000000001</v>
      </c>
      <c r="L1161" t="e">
        <f>INDEX('A I D FUTURES'!$B:$B,MATCH(H1161,'A I D FUTURES'!$A:$A,0))</f>
        <v>#N/A</v>
      </c>
    </row>
    <row r="1162" spans="1:13" x14ac:dyDescent="0.25">
      <c r="A1162" s="70" t="s">
        <v>89</v>
      </c>
      <c r="B1162" s="40" t="s">
        <v>89</v>
      </c>
      <c r="C1162" s="40" t="s">
        <v>2753</v>
      </c>
      <c r="D1162" s="40" t="s">
        <v>2752</v>
      </c>
      <c r="E1162" s="68">
        <v>43111</v>
      </c>
      <c r="F1162" s="2" t="s">
        <v>266</v>
      </c>
      <c r="G1162" s="40">
        <v>2020002</v>
      </c>
      <c r="H1162" s="2" t="str">
        <f t="shared" si="71"/>
        <v>431112020002</v>
      </c>
      <c r="I1162" s="2" t="str">
        <f t="shared" si="72"/>
        <v>2</v>
      </c>
      <c r="J1162" s="2" t="s">
        <v>263</v>
      </c>
      <c r="K1162" s="21">
        <v>6360</v>
      </c>
      <c r="L1162">
        <f>INDEX('A I D FUTURES'!$B:$B,MATCH(H1162,'A I D FUTURES'!$A:$A,0))</f>
        <v>5760</v>
      </c>
    </row>
    <row r="1163" spans="1:13" x14ac:dyDescent="0.25">
      <c r="A1163" s="70" t="s">
        <v>89</v>
      </c>
      <c r="B1163" s="40" t="s">
        <v>89</v>
      </c>
      <c r="C1163" s="40" t="s">
        <v>2753</v>
      </c>
      <c r="D1163" s="40" t="s">
        <v>2752</v>
      </c>
      <c r="E1163" s="68">
        <v>43111</v>
      </c>
      <c r="F1163" s="2" t="s">
        <v>266</v>
      </c>
      <c r="G1163" s="40">
        <v>2030001</v>
      </c>
      <c r="H1163" s="2" t="str">
        <f t="shared" si="71"/>
        <v>431112030001</v>
      </c>
      <c r="I1163" s="2" t="str">
        <f t="shared" si="72"/>
        <v>2</v>
      </c>
      <c r="J1163" s="2" t="s">
        <v>269</v>
      </c>
      <c r="K1163" s="21">
        <v>18500</v>
      </c>
      <c r="L1163">
        <f>INDEX('A I D FUTURES'!$B:$B,MATCH(H1163,'A I D FUTURES'!$A:$A,0))</f>
        <v>15340</v>
      </c>
    </row>
    <row r="1164" spans="1:13" x14ac:dyDescent="0.25">
      <c r="A1164" s="70" t="s">
        <v>89</v>
      </c>
      <c r="B1164" s="40" t="s">
        <v>150</v>
      </c>
      <c r="C1164" s="40" t="s">
        <v>2755</v>
      </c>
      <c r="D1164" s="40" t="s">
        <v>2754</v>
      </c>
      <c r="E1164" s="68">
        <v>43111</v>
      </c>
      <c r="F1164" s="2" t="s">
        <v>266</v>
      </c>
      <c r="G1164" s="40">
        <v>2210301</v>
      </c>
      <c r="H1164" s="2" t="str">
        <f t="shared" si="71"/>
        <v>431112210301</v>
      </c>
      <c r="I1164" s="2" t="str">
        <f t="shared" si="72"/>
        <v>2</v>
      </c>
      <c r="J1164" s="2" t="s">
        <v>407</v>
      </c>
      <c r="K1164" s="21">
        <v>1200</v>
      </c>
      <c r="L1164">
        <f>INDEX('A I D FUTURES'!$B:$B,MATCH(H1164,'A I D FUTURES'!$A:$A,0))</f>
        <v>708.33</v>
      </c>
    </row>
    <row r="1165" spans="1:13" x14ac:dyDescent="0.25">
      <c r="A1165" s="70" t="s">
        <v>89</v>
      </c>
      <c r="B1165" s="40" t="s">
        <v>89</v>
      </c>
      <c r="C1165" s="40" t="s">
        <v>2753</v>
      </c>
      <c r="D1165" s="40" t="s">
        <v>2752</v>
      </c>
      <c r="E1165" s="68">
        <v>43111</v>
      </c>
      <c r="F1165" s="2" t="s">
        <v>266</v>
      </c>
      <c r="G1165" s="40">
        <v>2211001</v>
      </c>
      <c r="H1165" s="2" t="str">
        <f t="shared" si="71"/>
        <v>431112211001</v>
      </c>
      <c r="I1165" s="2" t="str">
        <f t="shared" si="72"/>
        <v>2</v>
      </c>
      <c r="J1165" s="5" t="s">
        <v>1673</v>
      </c>
      <c r="K1165" s="21">
        <v>900</v>
      </c>
      <c r="L1165" t="e">
        <f>INDEX('A I D FUTURES'!$B:$B,MATCH(H1165,'A I D FUTURES'!$A:$A,0))</f>
        <v>#N/A</v>
      </c>
      <c r="M1165" s="56" t="e">
        <f>+K1165-L1165</f>
        <v>#N/A</v>
      </c>
    </row>
    <row r="1166" spans="1:13" x14ac:dyDescent="0.25">
      <c r="A1166" s="70" t="s">
        <v>89</v>
      </c>
      <c r="B1166" s="40" t="s">
        <v>89</v>
      </c>
      <c r="C1166" s="40" t="s">
        <v>2753</v>
      </c>
      <c r="D1166" s="40" t="s">
        <v>2752</v>
      </c>
      <c r="E1166" s="68">
        <v>43111</v>
      </c>
      <c r="F1166" s="2" t="s">
        <v>266</v>
      </c>
      <c r="G1166" s="40">
        <v>2219900</v>
      </c>
      <c r="H1166" s="2" t="str">
        <f t="shared" si="71"/>
        <v>431112219900</v>
      </c>
      <c r="I1166" s="2" t="str">
        <f t="shared" si="72"/>
        <v>2</v>
      </c>
      <c r="J1166" s="2" t="s">
        <v>416</v>
      </c>
      <c r="K1166" s="21">
        <v>3700</v>
      </c>
      <c r="L1166" t="e">
        <f>INDEX('A I D FUTURES'!$B:$B,MATCH(H1166,'A I D FUTURES'!$A:$A,0))</f>
        <v>#N/A</v>
      </c>
    </row>
    <row r="1167" spans="1:13" x14ac:dyDescent="0.25">
      <c r="A1167" s="70" t="s">
        <v>89</v>
      </c>
      <c r="B1167" s="40" t="s">
        <v>89</v>
      </c>
      <c r="C1167" s="40" t="s">
        <v>2753</v>
      </c>
      <c r="D1167" s="40" t="s">
        <v>2752</v>
      </c>
      <c r="E1167" s="68">
        <v>43111</v>
      </c>
      <c r="F1167" s="2" t="s">
        <v>266</v>
      </c>
      <c r="G1167" s="40">
        <v>2260101</v>
      </c>
      <c r="H1167" s="2" t="str">
        <f t="shared" si="71"/>
        <v>431112260101</v>
      </c>
      <c r="I1167" s="2" t="str">
        <f t="shared" si="72"/>
        <v>2</v>
      </c>
      <c r="J1167" s="34" t="s">
        <v>2307</v>
      </c>
      <c r="K1167" s="21">
        <v>600</v>
      </c>
      <c r="L1167" t="e">
        <f>INDEX('A I D FUTURES'!$B:$B,MATCH(H1167,'A I D FUTURES'!$A:$A,0))</f>
        <v>#N/A</v>
      </c>
    </row>
    <row r="1168" spans="1:13" x14ac:dyDescent="0.25">
      <c r="A1168" s="70" t="s">
        <v>89</v>
      </c>
      <c r="B1168" s="40" t="s">
        <v>89</v>
      </c>
      <c r="C1168" s="40" t="s">
        <v>2753</v>
      </c>
      <c r="D1168" s="40" t="s">
        <v>2752</v>
      </c>
      <c r="E1168" s="68">
        <v>43111</v>
      </c>
      <c r="F1168" s="2" t="s">
        <v>266</v>
      </c>
      <c r="G1168" s="40">
        <v>2260201</v>
      </c>
      <c r="H1168" s="2" t="str">
        <f t="shared" si="71"/>
        <v>431112260201</v>
      </c>
      <c r="I1168" s="2" t="str">
        <f t="shared" si="72"/>
        <v>2</v>
      </c>
      <c r="J1168" s="2" t="s">
        <v>440</v>
      </c>
      <c r="K1168" s="21">
        <v>4000</v>
      </c>
      <c r="L1168" t="e">
        <f>INDEX('A I D FUTURES'!$B:$B,MATCH(H1168,'A I D FUTURES'!$A:$A,0))</f>
        <v>#N/A</v>
      </c>
      <c r="M1168" s="56" t="e">
        <f>+K1168-L1168</f>
        <v>#N/A</v>
      </c>
    </row>
    <row r="1169" spans="1:13" x14ac:dyDescent="0.25">
      <c r="A1169" s="70" t="s">
        <v>89</v>
      </c>
      <c r="B1169" s="40" t="s">
        <v>89</v>
      </c>
      <c r="C1169" s="40" t="s">
        <v>2753</v>
      </c>
      <c r="D1169" s="40" t="s">
        <v>2752</v>
      </c>
      <c r="E1169" s="68">
        <v>43111</v>
      </c>
      <c r="F1169" s="2" t="s">
        <v>266</v>
      </c>
      <c r="G1169" s="40">
        <v>2269900</v>
      </c>
      <c r="H1169" s="2" t="str">
        <f t="shared" si="71"/>
        <v>431112269900</v>
      </c>
      <c r="I1169" s="2" t="str">
        <f t="shared" si="72"/>
        <v>2</v>
      </c>
      <c r="J1169" s="2" t="s">
        <v>469</v>
      </c>
      <c r="K1169" s="21">
        <v>1200</v>
      </c>
      <c r="L1169" t="e">
        <f>INDEX('A I D FUTURES'!$B:$B,MATCH(H1169,'A I D FUTURES'!$A:$A,0))</f>
        <v>#N/A</v>
      </c>
    </row>
    <row r="1170" spans="1:13" x14ac:dyDescent="0.25">
      <c r="A1170" s="70" t="s">
        <v>89</v>
      </c>
      <c r="B1170" s="40" t="s">
        <v>89</v>
      </c>
      <c r="C1170" s="40" t="s">
        <v>2753</v>
      </c>
      <c r="D1170" s="40" t="s">
        <v>2752</v>
      </c>
      <c r="E1170" s="68">
        <v>43111</v>
      </c>
      <c r="F1170" s="2" t="s">
        <v>266</v>
      </c>
      <c r="G1170" s="40">
        <v>2269902</v>
      </c>
      <c r="H1170" s="2" t="str">
        <f t="shared" si="71"/>
        <v>431112269902</v>
      </c>
      <c r="I1170" s="2" t="str">
        <f t="shared" si="72"/>
        <v>2</v>
      </c>
      <c r="J1170" s="2" t="s">
        <v>475</v>
      </c>
      <c r="K1170" s="21">
        <v>2000</v>
      </c>
      <c r="L1170" t="e">
        <f>INDEX('A I D FUTURES'!$B:$B,MATCH(H1170,'A I D FUTURES'!$A:$A,0))</f>
        <v>#N/A</v>
      </c>
    </row>
    <row r="1171" spans="1:13" x14ac:dyDescent="0.25">
      <c r="A1171" s="70" t="s">
        <v>89</v>
      </c>
      <c r="B1171" s="40" t="s">
        <v>89</v>
      </c>
      <c r="C1171" s="40" t="s">
        <v>2753</v>
      </c>
      <c r="D1171" s="40" t="s">
        <v>2752</v>
      </c>
      <c r="E1171" s="68">
        <v>43111</v>
      </c>
      <c r="F1171" s="2" t="s">
        <v>266</v>
      </c>
      <c r="G1171" s="40">
        <v>2270101</v>
      </c>
      <c r="H1171" s="2" t="str">
        <f t="shared" si="71"/>
        <v>431112270101</v>
      </c>
      <c r="I1171" s="2" t="str">
        <f t="shared" si="72"/>
        <v>2</v>
      </c>
      <c r="J1171" s="2" t="s">
        <v>514</v>
      </c>
      <c r="K1171" s="21">
        <v>3200</v>
      </c>
      <c r="L1171" t="e">
        <f>INDEX('A I D FUTURES'!$B:$B,MATCH(H1171,'A I D FUTURES'!$A:$A,0))</f>
        <v>#N/A</v>
      </c>
      <c r="M1171" s="56" t="e">
        <f>+K1171-L1171</f>
        <v>#N/A</v>
      </c>
    </row>
    <row r="1172" spans="1:13" x14ac:dyDescent="0.25">
      <c r="A1172" s="70" t="s">
        <v>89</v>
      </c>
      <c r="B1172" s="40" t="s">
        <v>89</v>
      </c>
      <c r="C1172" s="40" t="s">
        <v>2753</v>
      </c>
      <c r="D1172" s="40" t="s">
        <v>2752</v>
      </c>
      <c r="E1172" s="68">
        <v>43111</v>
      </c>
      <c r="F1172" s="2" t="s">
        <v>266</v>
      </c>
      <c r="G1172" s="40">
        <v>2279900</v>
      </c>
      <c r="H1172" s="2" t="str">
        <f t="shared" si="71"/>
        <v>431112279900</v>
      </c>
      <c r="I1172" s="2" t="str">
        <f t="shared" si="72"/>
        <v>2</v>
      </c>
      <c r="J1172" s="2" t="s">
        <v>527</v>
      </c>
      <c r="K1172" s="21">
        <v>1000</v>
      </c>
      <c r="L1172" t="e">
        <f>INDEX('A I D FUTURES'!$B:$B,MATCH(H1172,'A I D FUTURES'!$A:$A,0))</f>
        <v>#N/A</v>
      </c>
    </row>
    <row r="1173" spans="1:13" x14ac:dyDescent="0.25">
      <c r="A1173" s="69" t="s">
        <v>284</v>
      </c>
      <c r="B1173" s="108" t="s">
        <v>284</v>
      </c>
      <c r="C1173" s="40" t="s">
        <v>2751</v>
      </c>
      <c r="D1173" s="40" t="s">
        <v>2750</v>
      </c>
      <c r="E1173" s="65">
        <v>43112</v>
      </c>
      <c r="F1173" s="64" t="s">
        <v>267</v>
      </c>
      <c r="G1173" s="87">
        <v>1310001</v>
      </c>
      <c r="H1173" s="64" t="str">
        <f t="shared" si="71"/>
        <v>431121310001</v>
      </c>
      <c r="I1173" s="64" t="str">
        <f t="shared" si="72"/>
        <v>1</v>
      </c>
      <c r="J1173" s="64" t="s">
        <v>329</v>
      </c>
      <c r="K1173" s="21">
        <v>101.84</v>
      </c>
      <c r="L1173" t="e">
        <f>INDEX('A I D FUTURES'!$B:$B,MATCH(H1173,'A I D FUTURES'!$A:$A,0))</f>
        <v>#N/A</v>
      </c>
    </row>
    <row r="1174" spans="1:13" x14ac:dyDescent="0.25">
      <c r="A1174" s="69" t="s">
        <v>284</v>
      </c>
      <c r="B1174" s="108" t="s">
        <v>284</v>
      </c>
      <c r="C1174" s="40" t="s">
        <v>2751</v>
      </c>
      <c r="D1174" s="40" t="s">
        <v>2750</v>
      </c>
      <c r="E1174" s="65">
        <v>43112</v>
      </c>
      <c r="F1174" s="64" t="s">
        <v>267</v>
      </c>
      <c r="G1174" s="87">
        <v>1600001</v>
      </c>
      <c r="H1174" s="64" t="str">
        <f t="shared" si="71"/>
        <v>431121600001</v>
      </c>
      <c r="I1174" s="64" t="str">
        <f t="shared" si="72"/>
        <v>1</v>
      </c>
      <c r="J1174" s="64" t="s">
        <v>349</v>
      </c>
      <c r="K1174" s="21">
        <v>32.130000000000003</v>
      </c>
      <c r="L1174" t="e">
        <f>INDEX('A I D FUTURES'!$B:$B,MATCH(H1174,'A I D FUTURES'!$A:$A,0))</f>
        <v>#N/A</v>
      </c>
    </row>
    <row r="1175" spans="1:13" x14ac:dyDescent="0.25">
      <c r="A1175" s="70" t="s">
        <v>89</v>
      </c>
      <c r="B1175" s="40" t="s">
        <v>89</v>
      </c>
      <c r="C1175" s="40" t="s">
        <v>2753</v>
      </c>
      <c r="D1175" s="40" t="s">
        <v>2752</v>
      </c>
      <c r="E1175" s="68">
        <v>43112</v>
      </c>
      <c r="F1175" s="2" t="s">
        <v>267</v>
      </c>
      <c r="G1175" s="40">
        <v>2020002</v>
      </c>
      <c r="H1175" s="2" t="str">
        <f t="shared" si="71"/>
        <v>431122020002</v>
      </c>
      <c r="I1175" s="2" t="str">
        <f t="shared" si="72"/>
        <v>2</v>
      </c>
      <c r="J1175" s="2" t="s">
        <v>263</v>
      </c>
      <c r="K1175" s="21">
        <v>5400</v>
      </c>
      <c r="L1175">
        <f>INDEX('A I D FUTURES'!$B:$B,MATCH(H1175,'A I D FUTURES'!$A:$A,0))</f>
        <v>4800</v>
      </c>
      <c r="M1175" s="56">
        <f>+K1175-L1175</f>
        <v>600</v>
      </c>
    </row>
    <row r="1176" spans="1:13" x14ac:dyDescent="0.25">
      <c r="A1176" s="70" t="s">
        <v>89</v>
      </c>
      <c r="B1176" s="40" t="s">
        <v>89</v>
      </c>
      <c r="C1176" s="40" t="s">
        <v>2753</v>
      </c>
      <c r="D1176" s="40" t="s">
        <v>2752</v>
      </c>
      <c r="E1176" s="68">
        <v>43112</v>
      </c>
      <c r="F1176" s="2" t="s">
        <v>267</v>
      </c>
      <c r="G1176" s="40">
        <v>2030001</v>
      </c>
      <c r="H1176" s="2" t="str">
        <f t="shared" si="71"/>
        <v>431122030001</v>
      </c>
      <c r="I1176" s="2" t="str">
        <f t="shared" si="72"/>
        <v>2</v>
      </c>
      <c r="J1176" s="2" t="s">
        <v>269</v>
      </c>
      <c r="K1176" s="21">
        <v>9305</v>
      </c>
      <c r="L1176">
        <f>INDEX('A I D FUTURES'!$B:$B,MATCH(H1176,'A I D FUTURES'!$A:$A,0))</f>
        <v>9305</v>
      </c>
    </row>
    <row r="1177" spans="1:13" x14ac:dyDescent="0.25">
      <c r="A1177" s="70" t="s">
        <v>89</v>
      </c>
      <c r="B1177" s="40" t="s">
        <v>89</v>
      </c>
      <c r="C1177" s="40" t="s">
        <v>2753</v>
      </c>
      <c r="D1177" s="40" t="s">
        <v>2752</v>
      </c>
      <c r="E1177" s="68">
        <v>43112</v>
      </c>
      <c r="F1177" s="2" t="s">
        <v>267</v>
      </c>
      <c r="G1177" s="40">
        <v>2211001</v>
      </c>
      <c r="H1177" s="2" t="str">
        <f t="shared" si="71"/>
        <v>431122211001</v>
      </c>
      <c r="I1177" s="2" t="str">
        <f t="shared" si="72"/>
        <v>2</v>
      </c>
      <c r="J1177" s="5" t="s">
        <v>1673</v>
      </c>
      <c r="K1177" s="21">
        <v>400</v>
      </c>
      <c r="L1177" t="e">
        <f>INDEX('A I D FUTURES'!$B:$B,MATCH(H1177,'A I D FUTURES'!$A:$A,0))</f>
        <v>#N/A</v>
      </c>
    </row>
    <row r="1178" spans="1:13" x14ac:dyDescent="0.25">
      <c r="A1178" s="70" t="s">
        <v>89</v>
      </c>
      <c r="B1178" s="40" t="s">
        <v>89</v>
      </c>
      <c r="C1178" s="40" t="s">
        <v>2753</v>
      </c>
      <c r="D1178" s="40" t="s">
        <v>2752</v>
      </c>
      <c r="E1178" s="68">
        <v>43112</v>
      </c>
      <c r="F1178" s="2" t="s">
        <v>267</v>
      </c>
      <c r="G1178" s="40">
        <v>2219900</v>
      </c>
      <c r="H1178" s="2" t="str">
        <f t="shared" si="71"/>
        <v>431122219900</v>
      </c>
      <c r="I1178" s="2" t="str">
        <f t="shared" si="72"/>
        <v>2</v>
      </c>
      <c r="J1178" s="2" t="s">
        <v>416</v>
      </c>
      <c r="K1178" s="21">
        <v>1600</v>
      </c>
      <c r="L1178">
        <f>INDEX('A I D FUTURES'!$B:$B,MATCH(H1178,'A I D FUTURES'!$A:$A,0))</f>
        <v>950</v>
      </c>
    </row>
    <row r="1179" spans="1:13" x14ac:dyDescent="0.25">
      <c r="A1179" s="70" t="s">
        <v>89</v>
      </c>
      <c r="B1179" s="40" t="s">
        <v>89</v>
      </c>
      <c r="C1179" s="40" t="s">
        <v>2753</v>
      </c>
      <c r="D1179" s="40" t="s">
        <v>2752</v>
      </c>
      <c r="E1179" s="68">
        <v>43112</v>
      </c>
      <c r="F1179" s="2" t="s">
        <v>267</v>
      </c>
      <c r="G1179" s="40">
        <v>2260101</v>
      </c>
      <c r="H1179" s="2" t="str">
        <f t="shared" si="71"/>
        <v>431122260101</v>
      </c>
      <c r="I1179" s="2" t="str">
        <f t="shared" si="72"/>
        <v>2</v>
      </c>
      <c r="J1179" s="34" t="s">
        <v>2307</v>
      </c>
      <c r="K1179" s="21">
        <v>700</v>
      </c>
      <c r="L1179" t="e">
        <f>INDEX('A I D FUTURES'!$B:$B,MATCH(H1179,'A I D FUTURES'!$A:$A,0))</f>
        <v>#N/A</v>
      </c>
    </row>
    <row r="1180" spans="1:13" x14ac:dyDescent="0.25">
      <c r="A1180" s="70" t="s">
        <v>89</v>
      </c>
      <c r="B1180" s="40" t="s">
        <v>89</v>
      </c>
      <c r="C1180" s="40" t="s">
        <v>2753</v>
      </c>
      <c r="D1180" s="40" t="s">
        <v>2752</v>
      </c>
      <c r="E1180" s="68">
        <v>43112</v>
      </c>
      <c r="F1180" s="2" t="s">
        <v>267</v>
      </c>
      <c r="G1180" s="40">
        <v>2260201</v>
      </c>
      <c r="H1180" s="2" t="str">
        <f t="shared" si="71"/>
        <v>431122260201</v>
      </c>
      <c r="I1180" s="2" t="str">
        <f t="shared" si="72"/>
        <v>2</v>
      </c>
      <c r="J1180" s="2" t="s">
        <v>440</v>
      </c>
      <c r="K1180" s="21">
        <v>5000</v>
      </c>
      <c r="L1180" t="e">
        <f>INDEX('A I D FUTURES'!$B:$B,MATCH(H1180,'A I D FUTURES'!$A:$A,0))</f>
        <v>#N/A</v>
      </c>
    </row>
    <row r="1181" spans="1:13" x14ac:dyDescent="0.25">
      <c r="A1181" s="70" t="s">
        <v>89</v>
      </c>
      <c r="B1181" s="40" t="s">
        <v>89</v>
      </c>
      <c r="C1181" s="40" t="s">
        <v>2753</v>
      </c>
      <c r="D1181" s="40" t="s">
        <v>2752</v>
      </c>
      <c r="E1181" s="68">
        <v>43112</v>
      </c>
      <c r="F1181" s="2" t="s">
        <v>267</v>
      </c>
      <c r="G1181" s="40">
        <v>2269902</v>
      </c>
      <c r="H1181" s="2" t="str">
        <f t="shared" si="71"/>
        <v>431122269902</v>
      </c>
      <c r="I1181" s="2" t="str">
        <f t="shared" si="72"/>
        <v>2</v>
      </c>
      <c r="J1181" s="2" t="s">
        <v>475</v>
      </c>
      <c r="K1181" s="21">
        <v>5000</v>
      </c>
      <c r="L1181" t="e">
        <f>INDEX('A I D FUTURES'!$B:$B,MATCH(H1181,'A I D FUTURES'!$A:$A,0))</f>
        <v>#N/A</v>
      </c>
    </row>
    <row r="1182" spans="1:13" x14ac:dyDescent="0.25">
      <c r="A1182" s="70" t="s">
        <v>89</v>
      </c>
      <c r="B1182" s="40" t="s">
        <v>89</v>
      </c>
      <c r="C1182" s="40" t="s">
        <v>2753</v>
      </c>
      <c r="D1182" s="40" t="s">
        <v>2752</v>
      </c>
      <c r="E1182" s="68">
        <v>43112</v>
      </c>
      <c r="F1182" s="2" t="s">
        <v>267</v>
      </c>
      <c r="G1182" s="40">
        <v>2270101</v>
      </c>
      <c r="H1182" s="2" t="str">
        <f t="shared" si="71"/>
        <v>431122270101</v>
      </c>
      <c r="I1182" s="2" t="str">
        <f t="shared" si="72"/>
        <v>2</v>
      </c>
      <c r="J1182" s="2" t="s">
        <v>514</v>
      </c>
      <c r="K1182" s="21">
        <v>3200</v>
      </c>
      <c r="L1182" t="e">
        <f>INDEX('A I D FUTURES'!$B:$B,MATCH(H1182,'A I D FUTURES'!$A:$A,0))</f>
        <v>#N/A</v>
      </c>
      <c r="M1182" s="56" t="e">
        <f>+K1182-L1182</f>
        <v>#N/A</v>
      </c>
    </row>
    <row r="1183" spans="1:13" x14ac:dyDescent="0.25">
      <c r="A1183" s="70" t="s">
        <v>89</v>
      </c>
      <c r="B1183" s="40" t="s">
        <v>89</v>
      </c>
      <c r="C1183" s="40" t="s">
        <v>2753</v>
      </c>
      <c r="D1183" s="40" t="s">
        <v>2752</v>
      </c>
      <c r="E1183" s="68">
        <v>43112</v>
      </c>
      <c r="F1183" s="2" t="s">
        <v>267</v>
      </c>
      <c r="G1183" s="40">
        <v>2279900</v>
      </c>
      <c r="H1183" s="2" t="str">
        <f t="shared" si="71"/>
        <v>431122279900</v>
      </c>
      <c r="I1183" s="2" t="str">
        <f t="shared" si="72"/>
        <v>2</v>
      </c>
      <c r="J1183" s="2" t="s">
        <v>527</v>
      </c>
      <c r="K1183" s="21">
        <v>1000</v>
      </c>
      <c r="L1183" t="e">
        <f>INDEX('A I D FUTURES'!$B:$B,MATCH(H1183,'A I D FUTURES'!$A:$A,0))</f>
        <v>#N/A</v>
      </c>
    </row>
    <row r="1184" spans="1:13" x14ac:dyDescent="0.25">
      <c r="A1184" s="70" t="s">
        <v>89</v>
      </c>
      <c r="B1184" s="40" t="s">
        <v>89</v>
      </c>
      <c r="C1184" s="40" t="s">
        <v>2753</v>
      </c>
      <c r="D1184" s="40" t="s">
        <v>2752</v>
      </c>
      <c r="E1184" s="68">
        <v>43113</v>
      </c>
      <c r="F1184" s="2" t="s">
        <v>155</v>
      </c>
      <c r="G1184" s="40">
        <v>2260201</v>
      </c>
      <c r="H1184" s="2" t="str">
        <f t="shared" si="71"/>
        <v>431132260201</v>
      </c>
      <c r="I1184" s="2" t="str">
        <f t="shared" si="72"/>
        <v>2</v>
      </c>
      <c r="J1184" s="2" t="s">
        <v>440</v>
      </c>
      <c r="K1184" s="21">
        <v>700</v>
      </c>
      <c r="L1184" t="e">
        <f>INDEX('A I D FUTURES'!$B:$B,MATCH(H1184,'A I D FUTURES'!$A:$A,0))</f>
        <v>#N/A</v>
      </c>
      <c r="M1184" s="56" t="e">
        <f t="shared" ref="M1184:M1186" si="75">+K1184-L1184</f>
        <v>#N/A</v>
      </c>
    </row>
    <row r="1185" spans="1:13" x14ac:dyDescent="0.25">
      <c r="A1185" s="70" t="s">
        <v>89</v>
      </c>
      <c r="B1185" s="40" t="s">
        <v>89</v>
      </c>
      <c r="C1185" s="40" t="s">
        <v>2753</v>
      </c>
      <c r="D1185" s="40" t="s">
        <v>2752</v>
      </c>
      <c r="E1185" s="68">
        <v>43113</v>
      </c>
      <c r="F1185" s="2" t="s">
        <v>155</v>
      </c>
      <c r="G1185" s="40">
        <v>2269900</v>
      </c>
      <c r="H1185" s="2" t="str">
        <f t="shared" si="71"/>
        <v>431132269900</v>
      </c>
      <c r="I1185" s="2" t="str">
        <f t="shared" si="72"/>
        <v>2</v>
      </c>
      <c r="J1185" s="2" t="s">
        <v>469</v>
      </c>
      <c r="K1185" s="21">
        <v>5000</v>
      </c>
      <c r="L1185">
        <f>INDEX('A I D FUTURES'!$B:$B,MATCH(H1185,'A I D FUTURES'!$A:$A,0))</f>
        <v>500</v>
      </c>
      <c r="M1185" s="56">
        <f t="shared" si="75"/>
        <v>4500</v>
      </c>
    </row>
    <row r="1186" spans="1:13" x14ac:dyDescent="0.25">
      <c r="A1186" s="70" t="s">
        <v>89</v>
      </c>
      <c r="B1186" s="40" t="s">
        <v>89</v>
      </c>
      <c r="C1186" s="40" t="s">
        <v>2753</v>
      </c>
      <c r="D1186" s="40" t="s">
        <v>2752</v>
      </c>
      <c r="E1186" s="68">
        <v>43113</v>
      </c>
      <c r="F1186" s="2" t="s">
        <v>155</v>
      </c>
      <c r="G1186" s="40">
        <v>2269905</v>
      </c>
      <c r="H1186" s="2" t="str">
        <f t="shared" si="71"/>
        <v>431132269905</v>
      </c>
      <c r="I1186" s="2" t="str">
        <f t="shared" si="72"/>
        <v>2</v>
      </c>
      <c r="J1186" s="2" t="s">
        <v>478</v>
      </c>
      <c r="K1186" s="21">
        <v>2000</v>
      </c>
      <c r="L1186" t="e">
        <f>INDEX('A I D FUTURES'!$B:$B,MATCH(H1186,'A I D FUTURES'!$A:$A,0))</f>
        <v>#N/A</v>
      </c>
      <c r="M1186" s="56" t="e">
        <f t="shared" si="75"/>
        <v>#N/A</v>
      </c>
    </row>
    <row r="1187" spans="1:13" x14ac:dyDescent="0.25">
      <c r="A1187" s="70" t="s">
        <v>89</v>
      </c>
      <c r="B1187" s="40" t="s">
        <v>89</v>
      </c>
      <c r="C1187" s="40" t="s">
        <v>2753</v>
      </c>
      <c r="D1187" s="40" t="s">
        <v>2752</v>
      </c>
      <c r="E1187" s="68">
        <v>43113</v>
      </c>
      <c r="F1187" s="2" t="s">
        <v>155</v>
      </c>
      <c r="G1187" s="40">
        <v>4800058</v>
      </c>
      <c r="H1187" s="2" t="str">
        <f t="shared" si="71"/>
        <v>431134800058</v>
      </c>
      <c r="I1187" s="2" t="str">
        <f t="shared" si="72"/>
        <v>4</v>
      </c>
      <c r="J1187" s="40" t="s">
        <v>645</v>
      </c>
      <c r="K1187" s="21">
        <v>2000</v>
      </c>
      <c r="L1187" t="e">
        <f>INDEX('A I D FUTURES'!$B:$B,MATCH(H1187,'A I D FUTURES'!$A:$A,0))</f>
        <v>#N/A</v>
      </c>
    </row>
    <row r="1188" spans="1:13" x14ac:dyDescent="0.25">
      <c r="A1188" s="70" t="s">
        <v>89</v>
      </c>
      <c r="B1188" s="40" t="s">
        <v>89</v>
      </c>
      <c r="C1188" s="40" t="s">
        <v>2753</v>
      </c>
      <c r="D1188" s="40" t="s">
        <v>2752</v>
      </c>
      <c r="E1188" s="68">
        <v>43113</v>
      </c>
      <c r="F1188" s="2" t="s">
        <v>155</v>
      </c>
      <c r="G1188" s="40">
        <v>4800141</v>
      </c>
      <c r="H1188" s="2" t="str">
        <f t="shared" si="71"/>
        <v>431134800141</v>
      </c>
      <c r="I1188" s="2" t="str">
        <f t="shared" si="72"/>
        <v>4</v>
      </c>
      <c r="J1188" s="40" t="s">
        <v>683</v>
      </c>
      <c r="K1188" s="21">
        <v>10000</v>
      </c>
      <c r="L1188" t="e">
        <f>INDEX('A I D FUTURES'!$B:$B,MATCH(H1188,'A I D FUTURES'!$A:$A,0))</f>
        <v>#N/A</v>
      </c>
    </row>
    <row r="1189" spans="1:13" x14ac:dyDescent="0.25">
      <c r="A1189" s="69" t="s">
        <v>284</v>
      </c>
      <c r="B1189" s="108" t="s">
        <v>284</v>
      </c>
      <c r="C1189" s="40" t="s">
        <v>2751</v>
      </c>
      <c r="D1189" s="40" t="s">
        <v>2750</v>
      </c>
      <c r="E1189" s="65">
        <v>43114</v>
      </c>
      <c r="F1189" s="64" t="s">
        <v>274</v>
      </c>
      <c r="G1189" s="87">
        <v>1310001</v>
      </c>
      <c r="H1189" s="64" t="str">
        <f t="shared" si="71"/>
        <v>431141310001</v>
      </c>
      <c r="I1189" s="64" t="str">
        <f t="shared" si="72"/>
        <v>1</v>
      </c>
      <c r="J1189" s="64" t="s">
        <v>329</v>
      </c>
      <c r="K1189" s="21">
        <v>101.84</v>
      </c>
      <c r="L1189" t="e">
        <f>INDEX('A I D FUTURES'!$B:$B,MATCH(H1189,'A I D FUTURES'!$A:$A,0))</f>
        <v>#N/A</v>
      </c>
    </row>
    <row r="1190" spans="1:13" x14ac:dyDescent="0.25">
      <c r="A1190" s="69" t="s">
        <v>284</v>
      </c>
      <c r="B1190" s="108" t="s">
        <v>284</v>
      </c>
      <c r="C1190" s="40" t="s">
        <v>2751</v>
      </c>
      <c r="D1190" s="40" t="s">
        <v>2750</v>
      </c>
      <c r="E1190" s="65">
        <v>43114</v>
      </c>
      <c r="F1190" s="64" t="s">
        <v>274</v>
      </c>
      <c r="G1190" s="87">
        <v>1600001</v>
      </c>
      <c r="H1190" s="64" t="str">
        <f t="shared" si="71"/>
        <v>431141600001</v>
      </c>
      <c r="I1190" s="64" t="str">
        <f t="shared" si="72"/>
        <v>1</v>
      </c>
      <c r="J1190" s="64" t="s">
        <v>349</v>
      </c>
      <c r="K1190" s="21">
        <v>32.130000000000003</v>
      </c>
      <c r="L1190" t="e">
        <f>INDEX('A I D FUTURES'!$B:$B,MATCH(H1190,'A I D FUTURES'!$A:$A,0))</f>
        <v>#N/A</v>
      </c>
    </row>
    <row r="1191" spans="1:13" x14ac:dyDescent="0.25">
      <c r="A1191" s="70" t="s">
        <v>89</v>
      </c>
      <c r="B1191" s="40" t="s">
        <v>89</v>
      </c>
      <c r="C1191" s="40" t="s">
        <v>2753</v>
      </c>
      <c r="D1191" s="40" t="s">
        <v>2752</v>
      </c>
      <c r="E1191" s="68">
        <v>43114</v>
      </c>
      <c r="F1191" s="2" t="s">
        <v>274</v>
      </c>
      <c r="G1191" s="40">
        <v>2030001</v>
      </c>
      <c r="H1191" s="2" t="str">
        <f t="shared" si="71"/>
        <v>431142030001</v>
      </c>
      <c r="I1191" s="2" t="str">
        <f t="shared" si="72"/>
        <v>2</v>
      </c>
      <c r="J1191" s="2" t="s">
        <v>269</v>
      </c>
      <c r="K1191" s="21">
        <v>4500</v>
      </c>
      <c r="L1191">
        <f>INDEX('A I D FUTURES'!$B:$B,MATCH(H1191,'A I D FUTURES'!$A:$A,0))</f>
        <v>4050</v>
      </c>
    </row>
    <row r="1192" spans="1:13" x14ac:dyDescent="0.25">
      <c r="A1192" s="70" t="s">
        <v>89</v>
      </c>
      <c r="B1192" s="40" t="s">
        <v>89</v>
      </c>
      <c r="C1192" s="40" t="s">
        <v>2753</v>
      </c>
      <c r="D1192" s="40" t="s">
        <v>2752</v>
      </c>
      <c r="E1192" s="68">
        <v>43114</v>
      </c>
      <c r="F1192" s="2" t="s">
        <v>274</v>
      </c>
      <c r="G1192" s="40">
        <v>2211001</v>
      </c>
      <c r="H1192" s="2" t="str">
        <f t="shared" si="71"/>
        <v>431142211001</v>
      </c>
      <c r="I1192" s="2" t="str">
        <f t="shared" si="72"/>
        <v>2</v>
      </c>
      <c r="J1192" s="5" t="s">
        <v>1673</v>
      </c>
      <c r="K1192" s="21">
        <v>170</v>
      </c>
      <c r="L1192" t="e">
        <f>INDEX('A I D FUTURES'!$B:$B,MATCH(H1192,'A I D FUTURES'!$A:$A,0))</f>
        <v>#N/A</v>
      </c>
      <c r="M1192" s="56" t="e">
        <f t="shared" ref="M1192:M1193" si="76">+K1192-L1192</f>
        <v>#N/A</v>
      </c>
    </row>
    <row r="1193" spans="1:13" x14ac:dyDescent="0.25">
      <c r="A1193" s="70" t="s">
        <v>89</v>
      </c>
      <c r="B1193" s="40" t="s">
        <v>89</v>
      </c>
      <c r="C1193" s="40" t="s">
        <v>2753</v>
      </c>
      <c r="D1193" s="40" t="s">
        <v>2752</v>
      </c>
      <c r="E1193" s="68">
        <v>43114</v>
      </c>
      <c r="F1193" s="2" t="s">
        <v>274</v>
      </c>
      <c r="G1193" s="40">
        <v>2219900</v>
      </c>
      <c r="H1193" s="2" t="str">
        <f t="shared" si="71"/>
        <v>431142219900</v>
      </c>
      <c r="I1193" s="2" t="str">
        <f t="shared" si="72"/>
        <v>2</v>
      </c>
      <c r="J1193" s="2" t="s">
        <v>416</v>
      </c>
      <c r="K1193" s="21">
        <v>1700</v>
      </c>
      <c r="L1193" t="e">
        <f>INDEX('A I D FUTURES'!$B:$B,MATCH(H1193,'A I D FUTURES'!$A:$A,0))</f>
        <v>#N/A</v>
      </c>
      <c r="M1193" s="56" t="e">
        <f t="shared" si="76"/>
        <v>#N/A</v>
      </c>
    </row>
    <row r="1194" spans="1:13" x14ac:dyDescent="0.25">
      <c r="A1194" s="70" t="s">
        <v>89</v>
      </c>
      <c r="B1194" s="40" t="s">
        <v>89</v>
      </c>
      <c r="C1194" s="40" t="s">
        <v>2753</v>
      </c>
      <c r="D1194" s="40" t="s">
        <v>2752</v>
      </c>
      <c r="E1194" s="68">
        <v>43114</v>
      </c>
      <c r="F1194" s="2" t="s">
        <v>274</v>
      </c>
      <c r="G1194" s="40">
        <v>2260101</v>
      </c>
      <c r="H1194" s="2" t="str">
        <f t="shared" si="71"/>
        <v>431142260101</v>
      </c>
      <c r="I1194" s="2" t="str">
        <f t="shared" si="72"/>
        <v>2</v>
      </c>
      <c r="J1194" s="34" t="s">
        <v>2307</v>
      </c>
      <c r="K1194" s="21">
        <v>400</v>
      </c>
      <c r="L1194" t="e">
        <f>INDEX('A I D FUTURES'!$B:$B,MATCH(H1194,'A I D FUTURES'!$A:$A,0))</f>
        <v>#N/A</v>
      </c>
    </row>
    <row r="1195" spans="1:13" x14ac:dyDescent="0.25">
      <c r="A1195" s="70" t="s">
        <v>89</v>
      </c>
      <c r="B1195" s="40" t="s">
        <v>89</v>
      </c>
      <c r="C1195" s="40" t="s">
        <v>2753</v>
      </c>
      <c r="D1195" s="40" t="s">
        <v>2752</v>
      </c>
      <c r="E1195" s="68">
        <v>43114</v>
      </c>
      <c r="F1195" s="2" t="s">
        <v>274</v>
      </c>
      <c r="G1195" s="40">
        <v>2260201</v>
      </c>
      <c r="H1195" s="2" t="str">
        <f t="shared" si="71"/>
        <v>431142260201</v>
      </c>
      <c r="I1195" s="2" t="str">
        <f t="shared" si="72"/>
        <v>2</v>
      </c>
      <c r="J1195" s="2" t="s">
        <v>440</v>
      </c>
      <c r="K1195" s="21">
        <v>6500</v>
      </c>
      <c r="L1195" t="e">
        <f>INDEX('A I D FUTURES'!$B:$B,MATCH(H1195,'A I D FUTURES'!$A:$A,0))</f>
        <v>#N/A</v>
      </c>
    </row>
    <row r="1196" spans="1:13" x14ac:dyDescent="0.25">
      <c r="A1196" s="70" t="s">
        <v>89</v>
      </c>
      <c r="B1196" s="40" t="s">
        <v>89</v>
      </c>
      <c r="C1196" s="40" t="s">
        <v>2753</v>
      </c>
      <c r="D1196" s="40" t="s">
        <v>2752</v>
      </c>
      <c r="E1196" s="68">
        <v>43114</v>
      </c>
      <c r="F1196" s="2" t="s">
        <v>274</v>
      </c>
      <c r="G1196" s="40">
        <v>2269900</v>
      </c>
      <c r="H1196" s="2" t="str">
        <f t="shared" si="71"/>
        <v>431142269900</v>
      </c>
      <c r="I1196" s="2" t="str">
        <f t="shared" si="72"/>
        <v>2</v>
      </c>
      <c r="J1196" s="2" t="s">
        <v>469</v>
      </c>
      <c r="K1196" s="21">
        <v>800</v>
      </c>
      <c r="L1196">
        <f>INDEX('A I D FUTURES'!$B:$B,MATCH(H1196,'A I D FUTURES'!$A:$A,0))</f>
        <v>500</v>
      </c>
      <c r="M1196" s="56">
        <f>+K1196-L1196</f>
        <v>300</v>
      </c>
    </row>
    <row r="1197" spans="1:13" x14ac:dyDescent="0.25">
      <c r="A1197" s="70" t="s">
        <v>89</v>
      </c>
      <c r="B1197" s="40" t="s">
        <v>89</v>
      </c>
      <c r="C1197" s="40" t="s">
        <v>2753</v>
      </c>
      <c r="D1197" s="40" t="s">
        <v>2752</v>
      </c>
      <c r="E1197" s="68">
        <v>43114</v>
      </c>
      <c r="F1197" s="2" t="s">
        <v>274</v>
      </c>
      <c r="G1197" s="40">
        <v>2270101</v>
      </c>
      <c r="H1197" s="2" t="str">
        <f t="shared" ref="H1197:H1260" si="77">_xlfn.CONCAT(E1197,G1197)</f>
        <v>431142270101</v>
      </c>
      <c r="I1197" s="2" t="str">
        <f t="shared" ref="I1197:I1260" si="78">MID(G1197,1,1)</f>
        <v>2</v>
      </c>
      <c r="J1197" s="2" t="s">
        <v>514</v>
      </c>
      <c r="K1197" s="21">
        <v>2600</v>
      </c>
      <c r="L1197" t="e">
        <f>INDEX('A I D FUTURES'!$B:$B,MATCH(H1197,'A I D FUTURES'!$A:$A,0))</f>
        <v>#N/A</v>
      </c>
    </row>
    <row r="1198" spans="1:13" x14ac:dyDescent="0.25">
      <c r="A1198" s="70" t="s">
        <v>89</v>
      </c>
      <c r="B1198" s="40" t="s">
        <v>89</v>
      </c>
      <c r="C1198" s="40" t="s">
        <v>2753</v>
      </c>
      <c r="D1198" s="40" t="s">
        <v>2752</v>
      </c>
      <c r="E1198" s="68">
        <v>43114</v>
      </c>
      <c r="F1198" s="2" t="s">
        <v>274</v>
      </c>
      <c r="G1198" s="40">
        <v>2279900</v>
      </c>
      <c r="H1198" s="2" t="str">
        <f t="shared" si="77"/>
        <v>431142279900</v>
      </c>
      <c r="I1198" s="2" t="str">
        <f t="shared" si="78"/>
        <v>2</v>
      </c>
      <c r="J1198" s="2" t="s">
        <v>527</v>
      </c>
      <c r="K1198" s="21">
        <v>830</v>
      </c>
      <c r="L1198" t="e">
        <f>INDEX('A I D FUTURES'!$B:$B,MATCH(H1198,'A I D FUTURES'!$A:$A,0))</f>
        <v>#N/A</v>
      </c>
    </row>
    <row r="1199" spans="1:13" x14ac:dyDescent="0.25">
      <c r="A1199" s="70" t="s">
        <v>89</v>
      </c>
      <c r="B1199" s="40" t="s">
        <v>89</v>
      </c>
      <c r="C1199" s="40" t="s">
        <v>2753</v>
      </c>
      <c r="D1199" s="40" t="s">
        <v>2752</v>
      </c>
      <c r="E1199" s="68">
        <v>43114</v>
      </c>
      <c r="F1199" s="2" t="s">
        <v>274</v>
      </c>
      <c r="G1199" s="40">
        <v>4800103</v>
      </c>
      <c r="H1199" s="2" t="str">
        <f t="shared" si="77"/>
        <v>431144800103</v>
      </c>
      <c r="I1199" s="2" t="str">
        <f t="shared" si="78"/>
        <v>4</v>
      </c>
      <c r="J1199" s="40" t="s">
        <v>671</v>
      </c>
      <c r="K1199" s="21">
        <v>2000</v>
      </c>
      <c r="L1199" t="e">
        <f>INDEX('A I D FUTURES'!$B:$B,MATCH(H1199,'A I D FUTURES'!$A:$A,0))</f>
        <v>#N/A</v>
      </c>
    </row>
    <row r="1200" spans="1:13" x14ac:dyDescent="0.25">
      <c r="A1200" s="70" t="s">
        <v>150</v>
      </c>
      <c r="B1200" s="40" t="s">
        <v>150</v>
      </c>
      <c r="C1200" s="40" t="s">
        <v>2755</v>
      </c>
      <c r="D1200" s="40" t="s">
        <v>2754</v>
      </c>
      <c r="E1200" s="68">
        <v>43201</v>
      </c>
      <c r="F1200" s="2" t="s">
        <v>373</v>
      </c>
      <c r="G1200" s="40">
        <v>2120000</v>
      </c>
      <c r="H1200" s="2" t="str">
        <f t="shared" si="77"/>
        <v>432012120000</v>
      </c>
      <c r="I1200" s="2" t="str">
        <f t="shared" si="78"/>
        <v>2</v>
      </c>
      <c r="J1200" s="2" t="s">
        <v>368</v>
      </c>
      <c r="K1200" s="21">
        <v>4000</v>
      </c>
      <c r="L1200" t="e">
        <f>INDEX('A I D FUTURES'!$B:$B,MATCH(H1200,'A I D FUTURES'!$A:$A,0))</f>
        <v>#N/A</v>
      </c>
    </row>
    <row r="1201" spans="1:13" x14ac:dyDescent="0.25">
      <c r="A1201" s="70" t="s">
        <v>85</v>
      </c>
      <c r="B1201" s="40" t="s">
        <v>85</v>
      </c>
      <c r="C1201" s="40" t="s">
        <v>2766</v>
      </c>
      <c r="D1201" s="40" t="s">
        <v>2765</v>
      </c>
      <c r="E1201" s="68">
        <v>43201</v>
      </c>
      <c r="F1201" s="2" t="s">
        <v>373</v>
      </c>
      <c r="G1201" s="40">
        <v>2130001</v>
      </c>
      <c r="H1201" s="2" t="str">
        <f t="shared" si="77"/>
        <v>432012130001</v>
      </c>
      <c r="I1201" s="2" t="str">
        <f t="shared" si="78"/>
        <v>2</v>
      </c>
      <c r="J1201" s="2" t="s">
        <v>378</v>
      </c>
      <c r="K1201" s="21">
        <v>2000</v>
      </c>
      <c r="L1201" t="e">
        <f>INDEX('A I D FUTURES'!$B:$B,MATCH(H1201,'A I D FUTURES'!$A:$A,0))</f>
        <v>#N/A</v>
      </c>
    </row>
    <row r="1202" spans="1:13" x14ac:dyDescent="0.25">
      <c r="A1202" s="70" t="s">
        <v>214</v>
      </c>
      <c r="B1202" s="40" t="s">
        <v>214</v>
      </c>
      <c r="C1202" s="40" t="s">
        <v>2755</v>
      </c>
      <c r="D1202" s="40" t="s">
        <v>2754</v>
      </c>
      <c r="E1202" s="68">
        <v>43201</v>
      </c>
      <c r="F1202" s="2" t="s">
        <v>373</v>
      </c>
      <c r="G1202" s="40">
        <v>2210001</v>
      </c>
      <c r="H1202" s="2" t="str">
        <f t="shared" si="77"/>
        <v>432012210001</v>
      </c>
      <c r="I1202" s="2" t="str">
        <f t="shared" si="78"/>
        <v>2</v>
      </c>
      <c r="J1202" s="2" t="s">
        <v>397</v>
      </c>
      <c r="K1202" s="21">
        <v>5000</v>
      </c>
      <c r="L1202">
        <f>INDEX('A I D FUTURES'!$B:$B,MATCH(H1202,'A I D FUTURES'!$A:$A,0))</f>
        <v>1500</v>
      </c>
    </row>
    <row r="1203" spans="1:13" x14ac:dyDescent="0.25">
      <c r="A1203" s="70" t="s">
        <v>214</v>
      </c>
      <c r="B1203" s="40" t="s">
        <v>214</v>
      </c>
      <c r="C1203" s="40" t="s">
        <v>2755</v>
      </c>
      <c r="D1203" s="40" t="s">
        <v>2754</v>
      </c>
      <c r="E1203" s="68">
        <v>43201</v>
      </c>
      <c r="F1203" s="2" t="s">
        <v>373</v>
      </c>
      <c r="G1203" s="40">
        <v>2210101</v>
      </c>
      <c r="H1203" s="2" t="str">
        <f t="shared" si="77"/>
        <v>432012210101</v>
      </c>
      <c r="I1203" s="2" t="str">
        <f t="shared" si="78"/>
        <v>2</v>
      </c>
      <c r="J1203" s="2" t="s">
        <v>403</v>
      </c>
      <c r="K1203" s="21">
        <v>400</v>
      </c>
      <c r="L1203" t="e">
        <f>INDEX('A I D FUTURES'!$B:$B,MATCH(H1203,'A I D FUTURES'!$A:$A,0))</f>
        <v>#N/A</v>
      </c>
    </row>
    <row r="1204" spans="1:13" x14ac:dyDescent="0.25">
      <c r="A1204" s="70" t="s">
        <v>85</v>
      </c>
      <c r="B1204" s="40" t="s">
        <v>150</v>
      </c>
      <c r="C1204" s="40" t="s">
        <v>2755</v>
      </c>
      <c r="D1204" s="40" t="s">
        <v>2754</v>
      </c>
      <c r="E1204" s="68">
        <v>43201</v>
      </c>
      <c r="F1204" s="2" t="s">
        <v>373</v>
      </c>
      <c r="G1204" s="40">
        <v>2210301</v>
      </c>
      <c r="H1204" s="2" t="str">
        <f t="shared" si="77"/>
        <v>432012210301</v>
      </c>
      <c r="I1204" s="2" t="str">
        <f t="shared" si="78"/>
        <v>2</v>
      </c>
      <c r="J1204" s="2" t="s">
        <v>407</v>
      </c>
      <c r="K1204" s="21">
        <v>500</v>
      </c>
      <c r="L1204">
        <f>INDEX('A I D FUTURES'!$B:$B,MATCH(H1204,'A I D FUTURES'!$A:$A,0))</f>
        <v>208.33</v>
      </c>
    </row>
    <row r="1205" spans="1:13" x14ac:dyDescent="0.25">
      <c r="A1205" s="70" t="s">
        <v>278</v>
      </c>
      <c r="B1205" s="40" t="s">
        <v>278</v>
      </c>
      <c r="C1205" s="40" t="s">
        <v>2751</v>
      </c>
      <c r="D1205" s="40" t="s">
        <v>2750</v>
      </c>
      <c r="E1205" s="68">
        <v>43201</v>
      </c>
      <c r="F1205" s="2" t="s">
        <v>373</v>
      </c>
      <c r="G1205" s="40">
        <v>2220001</v>
      </c>
      <c r="H1205" s="2" t="str">
        <f t="shared" si="77"/>
        <v>432012220001</v>
      </c>
      <c r="I1205" s="2" t="str">
        <f t="shared" si="78"/>
        <v>2</v>
      </c>
      <c r="J1205" s="2" t="s">
        <v>421</v>
      </c>
      <c r="K1205" s="21">
        <v>1100</v>
      </c>
      <c r="L1205">
        <f>INDEX('A I D FUTURES'!$B:$B,MATCH(H1205,'A I D FUTURES'!$A:$A,0))</f>
        <v>1100</v>
      </c>
    </row>
    <row r="1206" spans="1:13" x14ac:dyDescent="0.25">
      <c r="A1206" s="70" t="s">
        <v>278</v>
      </c>
      <c r="B1206" s="40" t="s">
        <v>278</v>
      </c>
      <c r="C1206" s="40" t="s">
        <v>2751</v>
      </c>
      <c r="D1206" s="40" t="s">
        <v>2750</v>
      </c>
      <c r="E1206" s="68">
        <v>43301</v>
      </c>
      <c r="F1206" s="2" t="s">
        <v>352</v>
      </c>
      <c r="G1206" s="40">
        <v>2060001</v>
      </c>
      <c r="H1206" s="2" t="str">
        <f t="shared" si="77"/>
        <v>433012060001</v>
      </c>
      <c r="I1206" s="2" t="str">
        <f t="shared" si="78"/>
        <v>2</v>
      </c>
      <c r="J1206" s="2" t="s">
        <v>279</v>
      </c>
      <c r="K1206" s="21">
        <v>363</v>
      </c>
      <c r="L1206">
        <f>INDEX('A I D FUTURES'!$B:$B,MATCH(H1206,'A I D FUTURES'!$A:$A,0))</f>
        <v>363</v>
      </c>
    </row>
    <row r="1207" spans="1:13" x14ac:dyDescent="0.25">
      <c r="A1207" s="70" t="s">
        <v>150</v>
      </c>
      <c r="B1207" s="40" t="s">
        <v>150</v>
      </c>
      <c r="C1207" s="40" t="s">
        <v>2755</v>
      </c>
      <c r="D1207" s="40" t="s">
        <v>2754</v>
      </c>
      <c r="E1207" s="68">
        <v>43301</v>
      </c>
      <c r="F1207" s="2" t="s">
        <v>352</v>
      </c>
      <c r="G1207" s="40">
        <v>2120000</v>
      </c>
      <c r="H1207" s="2" t="str">
        <f t="shared" si="77"/>
        <v>433012120000</v>
      </c>
      <c r="I1207" s="2" t="str">
        <f t="shared" si="78"/>
        <v>2</v>
      </c>
      <c r="J1207" s="2" t="s">
        <v>368</v>
      </c>
      <c r="K1207" s="21">
        <v>1000</v>
      </c>
      <c r="L1207" t="e">
        <f>INDEX('A I D FUTURES'!$B:$B,MATCH(H1207,'A I D FUTURES'!$A:$A,0))</f>
        <v>#N/A</v>
      </c>
    </row>
    <row r="1208" spans="1:13" x14ac:dyDescent="0.25">
      <c r="A1208" s="70" t="s">
        <v>89</v>
      </c>
      <c r="B1208" s="40" t="s">
        <v>89</v>
      </c>
      <c r="C1208" s="40" t="s">
        <v>2753</v>
      </c>
      <c r="D1208" s="40" t="s">
        <v>2752</v>
      </c>
      <c r="E1208" s="68">
        <v>43301</v>
      </c>
      <c r="F1208" s="2" t="s">
        <v>352</v>
      </c>
      <c r="G1208" s="40">
        <v>2130001</v>
      </c>
      <c r="H1208" s="2" t="str">
        <f t="shared" si="77"/>
        <v>433012130001</v>
      </c>
      <c r="I1208" s="2" t="str">
        <f t="shared" si="78"/>
        <v>2</v>
      </c>
      <c r="J1208" s="2" t="s">
        <v>378</v>
      </c>
      <c r="K1208" s="21">
        <v>2000</v>
      </c>
      <c r="L1208" t="e">
        <f>INDEX('A I D FUTURES'!$B:$B,MATCH(H1208,'A I D FUTURES'!$A:$A,0))</f>
        <v>#N/A</v>
      </c>
    </row>
    <row r="1209" spans="1:13" x14ac:dyDescent="0.25">
      <c r="A1209" s="70" t="s">
        <v>278</v>
      </c>
      <c r="B1209" s="40" t="s">
        <v>278</v>
      </c>
      <c r="C1209" s="40" t="s">
        <v>2751</v>
      </c>
      <c r="D1209" s="40" t="s">
        <v>2750</v>
      </c>
      <c r="E1209" s="68">
        <v>43301</v>
      </c>
      <c r="F1209" s="2" t="s">
        <v>352</v>
      </c>
      <c r="G1209" s="40">
        <v>2160001</v>
      </c>
      <c r="H1209" s="2" t="str">
        <f t="shared" si="77"/>
        <v>433012160001</v>
      </c>
      <c r="I1209" s="2" t="str">
        <f t="shared" si="78"/>
        <v>2</v>
      </c>
      <c r="J1209" s="2" t="s">
        <v>383</v>
      </c>
      <c r="K1209" s="21">
        <v>50</v>
      </c>
      <c r="L1209" t="e">
        <f>INDEX('A I D FUTURES'!$B:$B,MATCH(H1209,'A I D FUTURES'!$A:$A,0))</f>
        <v>#N/A</v>
      </c>
    </row>
    <row r="1210" spans="1:13" x14ac:dyDescent="0.25">
      <c r="A1210" s="70" t="s">
        <v>278</v>
      </c>
      <c r="B1210" s="40" t="s">
        <v>278</v>
      </c>
      <c r="C1210" s="40" t="s">
        <v>2751</v>
      </c>
      <c r="D1210" s="40" t="s">
        <v>2750</v>
      </c>
      <c r="E1210" s="68">
        <v>43301</v>
      </c>
      <c r="F1210" s="2" t="s">
        <v>352</v>
      </c>
      <c r="G1210" s="40">
        <v>2160002</v>
      </c>
      <c r="H1210" s="2" t="str">
        <f t="shared" si="77"/>
        <v>433012160002</v>
      </c>
      <c r="I1210" s="2" t="str">
        <f t="shared" si="78"/>
        <v>2</v>
      </c>
      <c r="J1210" s="2" t="s">
        <v>384</v>
      </c>
      <c r="K1210" s="21">
        <v>50</v>
      </c>
      <c r="L1210" t="e">
        <f>INDEX('A I D FUTURES'!$B:$B,MATCH(H1210,'A I D FUTURES'!$A:$A,0))</f>
        <v>#N/A</v>
      </c>
    </row>
    <row r="1211" spans="1:13" x14ac:dyDescent="0.25">
      <c r="A1211" s="70" t="s">
        <v>89</v>
      </c>
      <c r="B1211" s="40" t="s">
        <v>89</v>
      </c>
      <c r="C1211" s="40" t="s">
        <v>2753</v>
      </c>
      <c r="D1211" s="40" t="s">
        <v>2752</v>
      </c>
      <c r="E1211" s="68">
        <v>43301</v>
      </c>
      <c r="F1211" s="2" t="s">
        <v>352</v>
      </c>
      <c r="G1211" s="40">
        <v>2200001</v>
      </c>
      <c r="H1211" s="2" t="str">
        <f t="shared" si="77"/>
        <v>433012200001</v>
      </c>
      <c r="I1211" s="2" t="str">
        <f t="shared" si="78"/>
        <v>2</v>
      </c>
      <c r="J1211" s="2" t="s">
        <v>388</v>
      </c>
      <c r="K1211" s="21">
        <v>60</v>
      </c>
      <c r="L1211" t="e">
        <f>INDEX('A I D FUTURES'!$B:$B,MATCH(H1211,'A I D FUTURES'!$A:$A,0))</f>
        <v>#N/A</v>
      </c>
    </row>
    <row r="1212" spans="1:13" x14ac:dyDescent="0.25">
      <c r="A1212" s="70" t="s">
        <v>278</v>
      </c>
      <c r="B1212" s="40" t="s">
        <v>278</v>
      </c>
      <c r="C1212" s="40" t="s">
        <v>2751</v>
      </c>
      <c r="D1212" s="40" t="s">
        <v>2750</v>
      </c>
      <c r="E1212" s="68">
        <v>43301</v>
      </c>
      <c r="F1212" s="2" t="s">
        <v>352</v>
      </c>
      <c r="G1212" s="40">
        <v>2200010</v>
      </c>
      <c r="H1212" s="2" t="str">
        <f t="shared" si="77"/>
        <v>433012200010</v>
      </c>
      <c r="I1212" s="2" t="str">
        <f t="shared" si="78"/>
        <v>2</v>
      </c>
      <c r="J1212" s="2" t="s">
        <v>393</v>
      </c>
      <c r="K1212" s="21">
        <v>758.98</v>
      </c>
      <c r="L1212">
        <f>INDEX('A I D FUTURES'!$B:$B,MATCH(H1212,'A I D FUTURES'!$A:$A,0))</f>
        <v>408.98</v>
      </c>
    </row>
    <row r="1213" spans="1:13" x14ac:dyDescent="0.25">
      <c r="A1213" s="70" t="s">
        <v>214</v>
      </c>
      <c r="B1213" s="40" t="s">
        <v>214</v>
      </c>
      <c r="C1213" s="40" t="s">
        <v>2755</v>
      </c>
      <c r="D1213" s="40" t="s">
        <v>2754</v>
      </c>
      <c r="E1213" s="68">
        <v>43301</v>
      </c>
      <c r="F1213" s="2" t="s">
        <v>352</v>
      </c>
      <c r="G1213" s="40">
        <v>2210001</v>
      </c>
      <c r="H1213" s="2" t="str">
        <f t="shared" si="77"/>
        <v>433012210001</v>
      </c>
      <c r="I1213" s="2" t="str">
        <f t="shared" si="78"/>
        <v>2</v>
      </c>
      <c r="J1213" s="2" t="s">
        <v>397</v>
      </c>
      <c r="K1213" s="21">
        <v>5000</v>
      </c>
      <c r="L1213">
        <f>INDEX('A I D FUTURES'!$B:$B,MATCH(H1213,'A I D FUTURES'!$A:$A,0))</f>
        <v>1800</v>
      </c>
    </row>
    <row r="1214" spans="1:13" x14ac:dyDescent="0.25">
      <c r="A1214" s="70" t="s">
        <v>214</v>
      </c>
      <c r="B1214" s="40" t="s">
        <v>214</v>
      </c>
      <c r="C1214" s="40" t="s">
        <v>2755</v>
      </c>
      <c r="D1214" s="40" t="s">
        <v>2754</v>
      </c>
      <c r="E1214" s="68">
        <v>43301</v>
      </c>
      <c r="F1214" s="2" t="s">
        <v>352</v>
      </c>
      <c r="G1214" s="40">
        <v>2210101</v>
      </c>
      <c r="H1214" s="2" t="str">
        <f t="shared" si="77"/>
        <v>433012210101</v>
      </c>
      <c r="I1214" s="2" t="str">
        <f t="shared" si="78"/>
        <v>2</v>
      </c>
      <c r="J1214" s="2" t="s">
        <v>403</v>
      </c>
      <c r="K1214" s="21">
        <v>200</v>
      </c>
      <c r="L1214" t="e">
        <f>INDEX('A I D FUTURES'!$B:$B,MATCH(H1214,'A I D FUTURES'!$A:$A,0))</f>
        <v>#N/A</v>
      </c>
      <c r="M1214" s="56" t="e">
        <f>+K1214-L1214</f>
        <v>#N/A</v>
      </c>
    </row>
    <row r="1215" spans="1:13" x14ac:dyDescent="0.25">
      <c r="A1215" s="70" t="s">
        <v>89</v>
      </c>
      <c r="B1215" s="40" t="s">
        <v>89</v>
      </c>
      <c r="C1215" s="40" t="s">
        <v>2753</v>
      </c>
      <c r="D1215" s="40" t="s">
        <v>2752</v>
      </c>
      <c r="E1215" s="68">
        <v>43301</v>
      </c>
      <c r="F1215" s="2" t="s">
        <v>352</v>
      </c>
      <c r="G1215" s="40">
        <v>2210501</v>
      </c>
      <c r="H1215" s="2" t="str">
        <f t="shared" si="77"/>
        <v>433012210501</v>
      </c>
      <c r="I1215" s="2" t="str">
        <f t="shared" si="78"/>
        <v>2</v>
      </c>
      <c r="J1215" s="27" t="s">
        <v>410</v>
      </c>
      <c r="K1215" s="21">
        <v>100</v>
      </c>
      <c r="L1215" t="e">
        <f>INDEX('A I D FUTURES'!$B:$B,MATCH(H1215,'A I D FUTURES'!$A:$A,0))</f>
        <v>#N/A</v>
      </c>
    </row>
    <row r="1216" spans="1:13" x14ac:dyDescent="0.25">
      <c r="A1216" s="70" t="s">
        <v>278</v>
      </c>
      <c r="B1216" s="40" t="s">
        <v>278</v>
      </c>
      <c r="C1216" s="40" t="s">
        <v>2751</v>
      </c>
      <c r="D1216" s="40" t="s">
        <v>2750</v>
      </c>
      <c r="E1216" s="68">
        <v>43301</v>
      </c>
      <c r="F1216" s="2" t="s">
        <v>352</v>
      </c>
      <c r="G1216" s="40">
        <v>2220001</v>
      </c>
      <c r="H1216" s="2" t="str">
        <f t="shared" si="77"/>
        <v>433012220001</v>
      </c>
      <c r="I1216" s="2" t="str">
        <f t="shared" si="78"/>
        <v>2</v>
      </c>
      <c r="J1216" s="2" t="s">
        <v>421</v>
      </c>
      <c r="K1216" s="21">
        <v>1000</v>
      </c>
      <c r="L1216">
        <f>INDEX('A I D FUTURES'!$B:$B,MATCH(H1216,'A I D FUTURES'!$A:$A,0))</f>
        <v>1000</v>
      </c>
    </row>
    <row r="1217" spans="1:13" x14ac:dyDescent="0.25">
      <c r="A1217" s="69" t="s">
        <v>284</v>
      </c>
      <c r="B1217" s="108" t="s">
        <v>284</v>
      </c>
      <c r="C1217" s="40" t="s">
        <v>2751</v>
      </c>
      <c r="D1217" s="40" t="s">
        <v>2750</v>
      </c>
      <c r="E1217" s="65">
        <v>43901</v>
      </c>
      <c r="F1217" s="64" t="s">
        <v>333</v>
      </c>
      <c r="G1217" s="87">
        <v>1310001</v>
      </c>
      <c r="H1217" s="64" t="str">
        <f t="shared" si="77"/>
        <v>439011310001</v>
      </c>
      <c r="I1217" s="64" t="str">
        <f t="shared" si="78"/>
        <v>1</v>
      </c>
      <c r="J1217" s="64" t="s">
        <v>329</v>
      </c>
      <c r="K1217" s="21">
        <v>310.83</v>
      </c>
      <c r="L1217" t="e">
        <f>INDEX('A I D FUTURES'!$B:$B,MATCH(H1217,'A I D FUTURES'!$A:$A,0))</f>
        <v>#N/A</v>
      </c>
    </row>
    <row r="1218" spans="1:13" x14ac:dyDescent="0.25">
      <c r="A1218" s="69" t="s">
        <v>284</v>
      </c>
      <c r="B1218" s="108" t="s">
        <v>284</v>
      </c>
      <c r="C1218" s="40" t="s">
        <v>2751</v>
      </c>
      <c r="D1218" s="40" t="s">
        <v>2750</v>
      </c>
      <c r="E1218" s="65">
        <v>43901</v>
      </c>
      <c r="F1218" s="64" t="s">
        <v>333</v>
      </c>
      <c r="G1218" s="87">
        <v>1310003</v>
      </c>
      <c r="H1218" s="64" t="str">
        <f t="shared" si="77"/>
        <v>439011310003</v>
      </c>
      <c r="I1218" s="64" t="str">
        <f t="shared" si="78"/>
        <v>1</v>
      </c>
      <c r="J1218" s="64" t="s">
        <v>341</v>
      </c>
      <c r="K1218" s="21">
        <v>148.25</v>
      </c>
      <c r="L1218" t="e">
        <f>INDEX('A I D FUTURES'!$B:$B,MATCH(H1218,'A I D FUTURES'!$A:$A,0))</f>
        <v>#N/A</v>
      </c>
      <c r="M1218" s="56" t="e">
        <f>+K1218-L1218</f>
        <v>#N/A</v>
      </c>
    </row>
    <row r="1219" spans="1:13" x14ac:dyDescent="0.25">
      <c r="A1219" s="69" t="s">
        <v>284</v>
      </c>
      <c r="B1219" s="108" t="s">
        <v>284</v>
      </c>
      <c r="C1219" s="40" t="s">
        <v>2751</v>
      </c>
      <c r="D1219" s="40" t="s">
        <v>2750</v>
      </c>
      <c r="E1219" s="65">
        <v>43901</v>
      </c>
      <c r="F1219" s="64" t="s">
        <v>333</v>
      </c>
      <c r="G1219" s="87">
        <v>1310004</v>
      </c>
      <c r="H1219" s="64" t="str">
        <f t="shared" si="77"/>
        <v>439011310004</v>
      </c>
      <c r="I1219" s="64" t="str">
        <f t="shared" si="78"/>
        <v>1</v>
      </c>
      <c r="J1219" s="64" t="s">
        <v>342</v>
      </c>
      <c r="K1219" s="21">
        <v>123.42</v>
      </c>
      <c r="L1219" t="e">
        <f>INDEX('A I D FUTURES'!$B:$B,MATCH(H1219,'A I D FUTURES'!$A:$A,0))</f>
        <v>#N/A</v>
      </c>
    </row>
    <row r="1220" spans="1:13" x14ac:dyDescent="0.25">
      <c r="A1220" s="69" t="s">
        <v>284</v>
      </c>
      <c r="B1220" s="108" t="s">
        <v>284</v>
      </c>
      <c r="C1220" s="40" t="s">
        <v>2751</v>
      </c>
      <c r="D1220" s="40" t="s">
        <v>2750</v>
      </c>
      <c r="E1220" s="65">
        <v>43901</v>
      </c>
      <c r="F1220" s="64" t="s">
        <v>333</v>
      </c>
      <c r="G1220" s="87">
        <v>1600001</v>
      </c>
      <c r="H1220" s="64" t="str">
        <f t="shared" si="77"/>
        <v>439011600001</v>
      </c>
      <c r="I1220" s="64" t="str">
        <f t="shared" si="78"/>
        <v>1</v>
      </c>
      <c r="J1220" s="64" t="s">
        <v>349</v>
      </c>
      <c r="K1220" s="21">
        <v>190.77</v>
      </c>
      <c r="L1220" t="e">
        <f>INDEX('A I D FUTURES'!$B:$B,MATCH(H1220,'A I D FUTURES'!$A:$A,0))</f>
        <v>#N/A</v>
      </c>
      <c r="M1220" s="56" t="e">
        <f>+K1220-L1220</f>
        <v>#N/A</v>
      </c>
    </row>
    <row r="1221" spans="1:13" x14ac:dyDescent="0.25">
      <c r="A1221" s="69" t="s">
        <v>284</v>
      </c>
      <c r="B1221" s="108" t="s">
        <v>284</v>
      </c>
      <c r="C1221" s="40" t="s">
        <v>2751</v>
      </c>
      <c r="D1221" s="40" t="s">
        <v>2750</v>
      </c>
      <c r="E1221" s="65">
        <v>43902</v>
      </c>
      <c r="F1221" s="64" t="s">
        <v>334</v>
      </c>
      <c r="G1221" s="87">
        <v>1310001</v>
      </c>
      <c r="H1221" s="64" t="str">
        <f t="shared" si="77"/>
        <v>439021310001</v>
      </c>
      <c r="I1221" s="64" t="str">
        <f t="shared" si="78"/>
        <v>1</v>
      </c>
      <c r="J1221" s="64" t="s">
        <v>329</v>
      </c>
      <c r="K1221" s="21">
        <v>310.83</v>
      </c>
      <c r="L1221" t="e">
        <f>INDEX('A I D FUTURES'!$B:$B,MATCH(H1221,'A I D FUTURES'!$A:$A,0))</f>
        <v>#N/A</v>
      </c>
    </row>
    <row r="1222" spans="1:13" x14ac:dyDescent="0.25">
      <c r="A1222" s="69" t="s">
        <v>284</v>
      </c>
      <c r="B1222" s="108" t="s">
        <v>284</v>
      </c>
      <c r="C1222" s="40" t="s">
        <v>2751</v>
      </c>
      <c r="D1222" s="40" t="s">
        <v>2750</v>
      </c>
      <c r="E1222" s="65">
        <v>43902</v>
      </c>
      <c r="F1222" s="64" t="s">
        <v>334</v>
      </c>
      <c r="G1222" s="87">
        <v>1310003</v>
      </c>
      <c r="H1222" s="64" t="str">
        <f t="shared" si="77"/>
        <v>439021310003</v>
      </c>
      <c r="I1222" s="64" t="str">
        <f t="shared" si="78"/>
        <v>1</v>
      </c>
      <c r="J1222" s="64" t="s">
        <v>341</v>
      </c>
      <c r="K1222" s="21">
        <v>148.25</v>
      </c>
      <c r="L1222" t="e">
        <f>INDEX('A I D FUTURES'!$B:$B,MATCH(H1222,'A I D FUTURES'!$A:$A,0))</f>
        <v>#N/A</v>
      </c>
    </row>
    <row r="1223" spans="1:13" x14ac:dyDescent="0.25">
      <c r="A1223" s="69" t="s">
        <v>284</v>
      </c>
      <c r="B1223" s="108" t="s">
        <v>284</v>
      </c>
      <c r="C1223" s="40" t="s">
        <v>2751</v>
      </c>
      <c r="D1223" s="40" t="s">
        <v>2750</v>
      </c>
      <c r="E1223" s="65">
        <v>43902</v>
      </c>
      <c r="F1223" s="64" t="s">
        <v>334</v>
      </c>
      <c r="G1223" s="87">
        <v>1310004</v>
      </c>
      <c r="H1223" s="64" t="str">
        <f t="shared" si="77"/>
        <v>439021310004</v>
      </c>
      <c r="I1223" s="64" t="str">
        <f t="shared" si="78"/>
        <v>1</v>
      </c>
      <c r="J1223" s="64" t="s">
        <v>342</v>
      </c>
      <c r="K1223" s="21">
        <v>123.42</v>
      </c>
      <c r="L1223" t="e">
        <f>INDEX('A I D FUTURES'!$B:$B,MATCH(H1223,'A I D FUTURES'!$A:$A,0))</f>
        <v>#N/A</v>
      </c>
    </row>
    <row r="1224" spans="1:13" x14ac:dyDescent="0.25">
      <c r="A1224" s="69" t="s">
        <v>284</v>
      </c>
      <c r="B1224" s="108" t="s">
        <v>284</v>
      </c>
      <c r="C1224" s="40" t="s">
        <v>2751</v>
      </c>
      <c r="D1224" s="40" t="s">
        <v>2750</v>
      </c>
      <c r="E1224" s="65">
        <v>43902</v>
      </c>
      <c r="F1224" s="64" t="s">
        <v>334</v>
      </c>
      <c r="G1224" s="87">
        <v>1600001</v>
      </c>
      <c r="H1224" s="64" t="str">
        <f t="shared" si="77"/>
        <v>439021600001</v>
      </c>
      <c r="I1224" s="64" t="str">
        <f t="shared" si="78"/>
        <v>1</v>
      </c>
      <c r="J1224" s="64" t="s">
        <v>349</v>
      </c>
      <c r="K1224" s="21">
        <v>190.77</v>
      </c>
      <c r="L1224" t="e">
        <f>INDEX('A I D FUTURES'!$B:$B,MATCH(H1224,'A I D FUTURES'!$A:$A,0))</f>
        <v>#N/A</v>
      </c>
    </row>
    <row r="1225" spans="1:13" x14ac:dyDescent="0.25">
      <c r="A1225" s="69" t="s">
        <v>284</v>
      </c>
      <c r="B1225" s="108" t="s">
        <v>284</v>
      </c>
      <c r="C1225" s="40" t="s">
        <v>2751</v>
      </c>
      <c r="D1225" s="40" t="s">
        <v>2750</v>
      </c>
      <c r="E1225" s="65">
        <v>43903</v>
      </c>
      <c r="F1225" s="64" t="s">
        <v>335</v>
      </c>
      <c r="G1225" s="87">
        <v>1310001</v>
      </c>
      <c r="H1225" s="64" t="str">
        <f t="shared" si="77"/>
        <v>439031310001</v>
      </c>
      <c r="I1225" s="64" t="str">
        <f t="shared" si="78"/>
        <v>1</v>
      </c>
      <c r="J1225" s="64" t="s">
        <v>329</v>
      </c>
      <c r="K1225" s="21">
        <v>310.83</v>
      </c>
      <c r="L1225" t="e">
        <f>INDEX('A I D FUTURES'!$B:$B,MATCH(H1225,'A I D FUTURES'!$A:$A,0))</f>
        <v>#N/A</v>
      </c>
    </row>
    <row r="1226" spans="1:13" x14ac:dyDescent="0.25">
      <c r="A1226" s="69" t="s">
        <v>284</v>
      </c>
      <c r="B1226" s="108" t="s">
        <v>284</v>
      </c>
      <c r="C1226" s="40" t="s">
        <v>2751</v>
      </c>
      <c r="D1226" s="40" t="s">
        <v>2750</v>
      </c>
      <c r="E1226" s="65">
        <v>43903</v>
      </c>
      <c r="F1226" s="64" t="s">
        <v>335</v>
      </c>
      <c r="G1226" s="87">
        <v>1310003</v>
      </c>
      <c r="H1226" s="64" t="str">
        <f t="shared" si="77"/>
        <v>439031310003</v>
      </c>
      <c r="I1226" s="64" t="str">
        <f t="shared" si="78"/>
        <v>1</v>
      </c>
      <c r="J1226" s="64" t="s">
        <v>341</v>
      </c>
      <c r="K1226" s="21">
        <v>148.25</v>
      </c>
      <c r="L1226" t="e">
        <f>INDEX('A I D FUTURES'!$B:$B,MATCH(H1226,'A I D FUTURES'!$A:$A,0))</f>
        <v>#N/A</v>
      </c>
    </row>
    <row r="1227" spans="1:13" x14ac:dyDescent="0.25">
      <c r="A1227" s="69" t="s">
        <v>284</v>
      </c>
      <c r="B1227" s="108" t="s">
        <v>284</v>
      </c>
      <c r="C1227" s="40" t="s">
        <v>2751</v>
      </c>
      <c r="D1227" s="40" t="s">
        <v>2750</v>
      </c>
      <c r="E1227" s="65">
        <v>43903</v>
      </c>
      <c r="F1227" s="64" t="s">
        <v>335</v>
      </c>
      <c r="G1227" s="87">
        <v>1310004</v>
      </c>
      <c r="H1227" s="64" t="str">
        <f t="shared" si="77"/>
        <v>439031310004</v>
      </c>
      <c r="I1227" s="64" t="str">
        <f t="shared" si="78"/>
        <v>1</v>
      </c>
      <c r="J1227" s="64" t="s">
        <v>342</v>
      </c>
      <c r="K1227" s="21">
        <v>123.42</v>
      </c>
      <c r="L1227" t="e">
        <f>INDEX('A I D FUTURES'!$B:$B,MATCH(H1227,'A I D FUTURES'!$A:$A,0))</f>
        <v>#N/A</v>
      </c>
    </row>
    <row r="1228" spans="1:13" x14ac:dyDescent="0.25">
      <c r="A1228" s="69" t="s">
        <v>284</v>
      </c>
      <c r="B1228" s="108" t="s">
        <v>284</v>
      </c>
      <c r="C1228" s="40" t="s">
        <v>2751</v>
      </c>
      <c r="D1228" s="40" t="s">
        <v>2750</v>
      </c>
      <c r="E1228" s="65">
        <v>43903</v>
      </c>
      <c r="F1228" s="64" t="s">
        <v>335</v>
      </c>
      <c r="G1228" s="87">
        <v>1600001</v>
      </c>
      <c r="H1228" s="64" t="str">
        <f t="shared" si="77"/>
        <v>439031600001</v>
      </c>
      <c r="I1228" s="64" t="str">
        <f t="shared" si="78"/>
        <v>1</v>
      </c>
      <c r="J1228" s="64" t="s">
        <v>349</v>
      </c>
      <c r="K1228" s="21">
        <v>190.77</v>
      </c>
      <c r="L1228" t="e">
        <f>INDEX('A I D FUTURES'!$B:$B,MATCH(H1228,'A I D FUTURES'!$A:$A,0))</f>
        <v>#N/A</v>
      </c>
    </row>
    <row r="1229" spans="1:13" x14ac:dyDescent="0.25">
      <c r="A1229" s="69" t="s">
        <v>284</v>
      </c>
      <c r="B1229" s="108" t="s">
        <v>284</v>
      </c>
      <c r="C1229" s="40" t="s">
        <v>2751</v>
      </c>
      <c r="D1229" s="40" t="s">
        <v>2750</v>
      </c>
      <c r="E1229" s="65">
        <v>43904</v>
      </c>
      <c r="F1229" s="64" t="s">
        <v>336</v>
      </c>
      <c r="G1229" s="87">
        <v>1310001</v>
      </c>
      <c r="H1229" s="64" t="str">
        <f t="shared" si="77"/>
        <v>439041310001</v>
      </c>
      <c r="I1229" s="64" t="str">
        <f t="shared" si="78"/>
        <v>1</v>
      </c>
      <c r="J1229" s="64" t="s">
        <v>329</v>
      </c>
      <c r="K1229" s="21">
        <v>310.83</v>
      </c>
      <c r="L1229" t="e">
        <f>INDEX('A I D FUTURES'!$B:$B,MATCH(H1229,'A I D FUTURES'!$A:$A,0))</f>
        <v>#N/A</v>
      </c>
    </row>
    <row r="1230" spans="1:13" x14ac:dyDescent="0.25">
      <c r="A1230" s="69" t="s">
        <v>284</v>
      </c>
      <c r="B1230" s="108" t="s">
        <v>284</v>
      </c>
      <c r="C1230" s="40" t="s">
        <v>2751</v>
      </c>
      <c r="D1230" s="40" t="s">
        <v>2750</v>
      </c>
      <c r="E1230" s="65">
        <v>43904</v>
      </c>
      <c r="F1230" s="64" t="s">
        <v>336</v>
      </c>
      <c r="G1230" s="87">
        <v>1310003</v>
      </c>
      <c r="H1230" s="64" t="str">
        <f t="shared" si="77"/>
        <v>439041310003</v>
      </c>
      <c r="I1230" s="64" t="str">
        <f t="shared" si="78"/>
        <v>1</v>
      </c>
      <c r="J1230" s="64" t="s">
        <v>341</v>
      </c>
      <c r="K1230" s="21">
        <v>148.25</v>
      </c>
      <c r="L1230" t="e">
        <f>INDEX('A I D FUTURES'!$B:$B,MATCH(H1230,'A I D FUTURES'!$A:$A,0))</f>
        <v>#N/A</v>
      </c>
    </row>
    <row r="1231" spans="1:13" x14ac:dyDescent="0.25">
      <c r="A1231" s="69" t="s">
        <v>284</v>
      </c>
      <c r="B1231" s="108" t="s">
        <v>284</v>
      </c>
      <c r="C1231" s="40" t="s">
        <v>2751</v>
      </c>
      <c r="D1231" s="40" t="s">
        <v>2750</v>
      </c>
      <c r="E1231" s="65">
        <v>43904</v>
      </c>
      <c r="F1231" s="64" t="s">
        <v>336</v>
      </c>
      <c r="G1231" s="87">
        <v>1310004</v>
      </c>
      <c r="H1231" s="64" t="str">
        <f t="shared" si="77"/>
        <v>439041310004</v>
      </c>
      <c r="I1231" s="64" t="str">
        <f t="shared" si="78"/>
        <v>1</v>
      </c>
      <c r="J1231" s="64" t="s">
        <v>342</v>
      </c>
      <c r="K1231" s="21">
        <v>123.42</v>
      </c>
      <c r="L1231" t="e">
        <f>INDEX('A I D FUTURES'!$B:$B,MATCH(H1231,'A I D FUTURES'!$A:$A,0))</f>
        <v>#N/A</v>
      </c>
    </row>
    <row r="1232" spans="1:13" x14ac:dyDescent="0.25">
      <c r="A1232" s="69" t="s">
        <v>284</v>
      </c>
      <c r="B1232" s="110" t="s">
        <v>284</v>
      </c>
      <c r="C1232" s="40" t="s">
        <v>2751</v>
      </c>
      <c r="D1232" s="40" t="s">
        <v>2750</v>
      </c>
      <c r="E1232" s="65">
        <v>43904</v>
      </c>
      <c r="F1232" s="64" t="s">
        <v>336</v>
      </c>
      <c r="G1232" s="87">
        <v>1600001</v>
      </c>
      <c r="H1232" s="64" t="str">
        <f t="shared" si="77"/>
        <v>439041600001</v>
      </c>
      <c r="I1232" s="64" t="str">
        <f t="shared" si="78"/>
        <v>1</v>
      </c>
      <c r="J1232" s="64" t="s">
        <v>349</v>
      </c>
      <c r="K1232" s="21">
        <v>190.77</v>
      </c>
      <c r="L1232" t="e">
        <f>INDEX('A I D FUTURES'!$B:$B,MATCH(H1232,'A I D FUTURES'!$A:$A,0))</f>
        <v>#N/A</v>
      </c>
    </row>
    <row r="1233" spans="1:13" x14ac:dyDescent="0.25">
      <c r="A1233" s="70" t="s">
        <v>89</v>
      </c>
      <c r="B1233" s="40" t="s">
        <v>89</v>
      </c>
      <c r="C1233" s="40" t="s">
        <v>2753</v>
      </c>
      <c r="D1233" s="40" t="s">
        <v>2752</v>
      </c>
      <c r="E1233" s="73">
        <v>44110</v>
      </c>
      <c r="F1233" s="2" t="s">
        <v>413</v>
      </c>
      <c r="G1233" s="40">
        <v>2211001</v>
      </c>
      <c r="H1233" s="2" t="str">
        <f t="shared" si="77"/>
        <v>441102211001</v>
      </c>
      <c r="I1233" s="2" t="str">
        <f t="shared" si="78"/>
        <v>2</v>
      </c>
      <c r="J1233" s="5" t="s">
        <v>1673</v>
      </c>
      <c r="K1233" s="21">
        <v>95</v>
      </c>
      <c r="L1233" t="e">
        <f>INDEX('A I D FUTURES'!$B:$B,MATCH(H1233,'A I D FUTURES'!$A:$A,0))</f>
        <v>#N/A</v>
      </c>
    </row>
    <row r="1234" spans="1:13" x14ac:dyDescent="0.25">
      <c r="A1234" s="70" t="s">
        <v>89</v>
      </c>
      <c r="B1234" s="111" t="s">
        <v>89</v>
      </c>
      <c r="C1234" s="40" t="s">
        <v>2753</v>
      </c>
      <c r="D1234" s="40" t="s">
        <v>2752</v>
      </c>
      <c r="E1234" s="68">
        <v>44110</v>
      </c>
      <c r="F1234" s="2" t="s">
        <v>413</v>
      </c>
      <c r="G1234" s="40">
        <v>4670002</v>
      </c>
      <c r="H1234" s="2" t="str">
        <f t="shared" si="77"/>
        <v>441104670002</v>
      </c>
      <c r="I1234" s="2" t="str">
        <f t="shared" si="78"/>
        <v>4</v>
      </c>
      <c r="J1234" s="40" t="s">
        <v>608</v>
      </c>
      <c r="K1234" s="21">
        <v>18000</v>
      </c>
      <c r="L1234" t="e">
        <f>INDEX('A I D FUTURES'!$B:$B,MATCH(H1234,'A I D FUTURES'!$A:$A,0))</f>
        <v>#N/A</v>
      </c>
    </row>
    <row r="1235" spans="1:13" x14ac:dyDescent="0.25">
      <c r="A1235" s="70" t="s">
        <v>89</v>
      </c>
      <c r="B1235" s="40" t="s">
        <v>89</v>
      </c>
      <c r="C1235" s="40" t="s">
        <v>2753</v>
      </c>
      <c r="D1235" s="40" t="s">
        <v>2752</v>
      </c>
      <c r="E1235" s="68">
        <v>44110</v>
      </c>
      <c r="F1235" s="2" t="s">
        <v>413</v>
      </c>
      <c r="G1235" s="40">
        <v>4720001</v>
      </c>
      <c r="H1235" s="2" t="str">
        <f t="shared" si="77"/>
        <v>441104720001</v>
      </c>
      <c r="I1235" s="2" t="str">
        <f t="shared" si="78"/>
        <v>4</v>
      </c>
      <c r="J1235" s="40" t="s">
        <v>611</v>
      </c>
      <c r="K1235" s="21">
        <v>93000</v>
      </c>
      <c r="L1235">
        <f>INDEX('A I D FUTURES'!$B:$B,MATCH(H1235,'A I D FUTURES'!$A:$A,0))</f>
        <v>57033.89</v>
      </c>
      <c r="M1235" s="56">
        <f>+K1235-L1235</f>
        <v>35966.11</v>
      </c>
    </row>
    <row r="1236" spans="1:13" x14ac:dyDescent="0.25">
      <c r="A1236" s="70" t="s">
        <v>150</v>
      </c>
      <c r="B1236" s="40" t="s">
        <v>150</v>
      </c>
      <c r="C1236" s="40" t="s">
        <v>2755</v>
      </c>
      <c r="D1236" s="40" t="s">
        <v>2754</v>
      </c>
      <c r="E1236" s="68">
        <v>44200</v>
      </c>
      <c r="F1236" s="2" t="s">
        <v>374</v>
      </c>
      <c r="G1236" s="40">
        <v>2120000</v>
      </c>
      <c r="H1236" s="2" t="str">
        <f t="shared" si="77"/>
        <v>442002120000</v>
      </c>
      <c r="I1236" s="2" t="str">
        <f t="shared" si="78"/>
        <v>2</v>
      </c>
      <c r="J1236" s="2" t="s">
        <v>368</v>
      </c>
      <c r="K1236" s="21">
        <v>4000</v>
      </c>
      <c r="L1236" t="e">
        <f>INDEX('A I D FUTURES'!$B:$B,MATCH(H1236,'A I D FUTURES'!$A:$A,0))</f>
        <v>#N/A</v>
      </c>
    </row>
    <row r="1237" spans="1:13" x14ac:dyDescent="0.25">
      <c r="A1237" s="70" t="s">
        <v>89</v>
      </c>
      <c r="B1237" s="40" t="s">
        <v>89</v>
      </c>
      <c r="C1237" s="40" t="s">
        <v>2753</v>
      </c>
      <c r="D1237" s="40" t="s">
        <v>2752</v>
      </c>
      <c r="E1237" s="68">
        <v>44200</v>
      </c>
      <c r="F1237" s="2" t="s">
        <v>374</v>
      </c>
      <c r="G1237" s="40">
        <v>2130001</v>
      </c>
      <c r="H1237" s="2" t="str">
        <f t="shared" si="77"/>
        <v>442002130001</v>
      </c>
      <c r="I1237" s="2" t="str">
        <f t="shared" si="78"/>
        <v>2</v>
      </c>
      <c r="J1237" s="2" t="s">
        <v>378</v>
      </c>
      <c r="K1237" s="21">
        <v>500</v>
      </c>
      <c r="L1237" t="e">
        <f>INDEX('A I D FUTURES'!$B:$B,MATCH(H1237,'A I D FUTURES'!$A:$A,0))</f>
        <v>#N/A</v>
      </c>
      <c r="M1237" s="56" t="e">
        <f>+K1237-L1237</f>
        <v>#N/A</v>
      </c>
    </row>
    <row r="1238" spans="1:13" x14ac:dyDescent="0.25">
      <c r="A1238" s="70" t="s">
        <v>214</v>
      </c>
      <c r="B1238" s="40" t="s">
        <v>214</v>
      </c>
      <c r="C1238" s="40" t="s">
        <v>2755</v>
      </c>
      <c r="D1238" s="40" t="s">
        <v>2754</v>
      </c>
      <c r="E1238" s="68">
        <v>44200</v>
      </c>
      <c r="F1238" s="2" t="s">
        <v>374</v>
      </c>
      <c r="G1238" s="40">
        <v>2210001</v>
      </c>
      <c r="H1238" s="2" t="str">
        <f t="shared" si="77"/>
        <v>442002210001</v>
      </c>
      <c r="I1238" s="2" t="str">
        <f t="shared" si="78"/>
        <v>2</v>
      </c>
      <c r="J1238" s="2" t="s">
        <v>397</v>
      </c>
      <c r="K1238" s="21">
        <v>15000</v>
      </c>
      <c r="L1238">
        <f>INDEX('A I D FUTURES'!$B:$B,MATCH(H1238,'A I D FUTURES'!$A:$A,0))</f>
        <v>4050</v>
      </c>
    </row>
    <row r="1239" spans="1:13" x14ac:dyDescent="0.25">
      <c r="A1239" s="70" t="s">
        <v>214</v>
      </c>
      <c r="B1239" s="40" t="s">
        <v>214</v>
      </c>
      <c r="C1239" s="40" t="s">
        <v>2755</v>
      </c>
      <c r="D1239" s="40" t="s">
        <v>2754</v>
      </c>
      <c r="E1239" s="68">
        <v>44200</v>
      </c>
      <c r="F1239" s="2" t="s">
        <v>374</v>
      </c>
      <c r="G1239" s="40">
        <v>2210101</v>
      </c>
      <c r="H1239" s="2" t="str">
        <f t="shared" si="77"/>
        <v>442002210101</v>
      </c>
      <c r="I1239" s="2" t="str">
        <f t="shared" si="78"/>
        <v>2</v>
      </c>
      <c r="J1239" s="2" t="s">
        <v>403</v>
      </c>
      <c r="K1239" s="21">
        <v>1000</v>
      </c>
      <c r="L1239" t="e">
        <f>INDEX('A I D FUTURES'!$B:$B,MATCH(H1239,'A I D FUTURES'!$A:$A,0))</f>
        <v>#N/A</v>
      </c>
    </row>
    <row r="1240" spans="1:13" x14ac:dyDescent="0.25">
      <c r="A1240" s="70" t="s">
        <v>278</v>
      </c>
      <c r="B1240" s="40" t="s">
        <v>278</v>
      </c>
      <c r="C1240" s="40" t="s">
        <v>2751</v>
      </c>
      <c r="D1240" s="40" t="s">
        <v>2750</v>
      </c>
      <c r="E1240" s="68">
        <v>44200</v>
      </c>
      <c r="F1240" s="2" t="s">
        <v>374</v>
      </c>
      <c r="G1240" s="40">
        <v>2220001</v>
      </c>
      <c r="H1240" s="2" t="str">
        <f t="shared" si="77"/>
        <v>442002220001</v>
      </c>
      <c r="I1240" s="2" t="str">
        <f t="shared" si="78"/>
        <v>2</v>
      </c>
      <c r="J1240" s="2" t="s">
        <v>421</v>
      </c>
      <c r="K1240" s="21">
        <v>300</v>
      </c>
      <c r="L1240">
        <f>INDEX('A I D FUTURES'!$B:$B,MATCH(H1240,'A I D FUTURES'!$A:$A,0))</f>
        <v>300</v>
      </c>
    </row>
    <row r="1241" spans="1:13" x14ac:dyDescent="0.25">
      <c r="A1241" s="69" t="s">
        <v>284</v>
      </c>
      <c r="B1241" s="108" t="s">
        <v>284</v>
      </c>
      <c r="C1241" s="40" t="s">
        <v>2751</v>
      </c>
      <c r="D1241" s="40" t="s">
        <v>2750</v>
      </c>
      <c r="E1241" s="65">
        <v>45901</v>
      </c>
      <c r="F1241" s="64" t="s">
        <v>319</v>
      </c>
      <c r="G1241" s="87">
        <v>1300001</v>
      </c>
      <c r="H1241" s="64" t="str">
        <f t="shared" si="77"/>
        <v>459011300001</v>
      </c>
      <c r="I1241" s="64" t="str">
        <f t="shared" si="78"/>
        <v>1</v>
      </c>
      <c r="J1241" s="64" t="s">
        <v>299</v>
      </c>
      <c r="K1241" s="21">
        <v>9612.5499999999993</v>
      </c>
      <c r="L1241" t="e">
        <f>INDEX('A I D FUTURES'!$B:$B,MATCH(H1241,'A I D FUTURES'!$A:$A,0))</f>
        <v>#N/A</v>
      </c>
    </row>
    <row r="1242" spans="1:13" x14ac:dyDescent="0.25">
      <c r="A1242" s="69" t="s">
        <v>284</v>
      </c>
      <c r="B1242" s="108" t="s">
        <v>284</v>
      </c>
      <c r="C1242" s="40" t="s">
        <v>2751</v>
      </c>
      <c r="D1242" s="40" t="s">
        <v>2750</v>
      </c>
      <c r="E1242" s="65">
        <v>45901</v>
      </c>
      <c r="F1242" s="64" t="s">
        <v>319</v>
      </c>
      <c r="G1242" s="87">
        <v>1300002</v>
      </c>
      <c r="H1242" s="64" t="str">
        <f t="shared" si="77"/>
        <v>459011300002</v>
      </c>
      <c r="I1242" s="64" t="str">
        <f t="shared" si="78"/>
        <v>1</v>
      </c>
      <c r="J1242" s="64" t="s">
        <v>324</v>
      </c>
      <c r="K1242" s="21">
        <v>1748.04</v>
      </c>
      <c r="L1242" t="e">
        <f>INDEX('A I D FUTURES'!$B:$B,MATCH(H1242,'A I D FUTURES'!$A:$A,0))</f>
        <v>#N/A</v>
      </c>
    </row>
    <row r="1243" spans="1:13" x14ac:dyDescent="0.25">
      <c r="A1243" s="69" t="s">
        <v>284</v>
      </c>
      <c r="B1243" s="108" t="s">
        <v>284</v>
      </c>
      <c r="C1243" s="40" t="s">
        <v>2751</v>
      </c>
      <c r="D1243" s="40" t="s">
        <v>2750</v>
      </c>
      <c r="E1243" s="65">
        <v>45901</v>
      </c>
      <c r="F1243" s="64" t="s">
        <v>319</v>
      </c>
      <c r="G1243" s="87">
        <v>1300101</v>
      </c>
      <c r="H1243" s="64" t="str">
        <f t="shared" si="77"/>
        <v>459011300101</v>
      </c>
      <c r="I1243" s="64" t="str">
        <f t="shared" si="78"/>
        <v>1</v>
      </c>
      <c r="J1243" s="64" t="s">
        <v>326</v>
      </c>
      <c r="K1243" s="21">
        <v>800</v>
      </c>
      <c r="L1243" t="e">
        <f>INDEX('A I D FUTURES'!$B:$B,MATCH(H1243,'A I D FUTURES'!$A:$A,0))</f>
        <v>#N/A</v>
      </c>
    </row>
    <row r="1244" spans="1:13" x14ac:dyDescent="0.25">
      <c r="A1244" s="69" t="s">
        <v>284</v>
      </c>
      <c r="B1244" s="108" t="s">
        <v>284</v>
      </c>
      <c r="C1244" s="40" t="s">
        <v>2751</v>
      </c>
      <c r="D1244" s="40" t="s">
        <v>2750</v>
      </c>
      <c r="E1244" s="65">
        <v>45901</v>
      </c>
      <c r="F1244" s="64" t="s">
        <v>319</v>
      </c>
      <c r="G1244" s="87">
        <v>1300201</v>
      </c>
      <c r="H1244" s="64" t="str">
        <f t="shared" si="77"/>
        <v>459011300201</v>
      </c>
      <c r="I1244" s="64" t="str">
        <f t="shared" si="78"/>
        <v>1</v>
      </c>
      <c r="J1244" s="64" t="s">
        <v>327</v>
      </c>
      <c r="K1244" s="21">
        <v>5348.07</v>
      </c>
      <c r="L1244" t="e">
        <f>INDEX('A I D FUTURES'!$B:$B,MATCH(H1244,'A I D FUTURES'!$A:$A,0))</f>
        <v>#N/A</v>
      </c>
    </row>
    <row r="1245" spans="1:13" x14ac:dyDescent="0.25">
      <c r="A1245" s="69" t="s">
        <v>284</v>
      </c>
      <c r="B1245" s="108" t="s">
        <v>284</v>
      </c>
      <c r="C1245" s="40" t="s">
        <v>2751</v>
      </c>
      <c r="D1245" s="40" t="s">
        <v>2750</v>
      </c>
      <c r="E1245" s="65">
        <v>45901</v>
      </c>
      <c r="F1245" s="64" t="s">
        <v>319</v>
      </c>
      <c r="G1245" s="87">
        <v>1300202</v>
      </c>
      <c r="H1245" s="64" t="str">
        <f t="shared" si="77"/>
        <v>459011300202</v>
      </c>
      <c r="I1245" s="64" t="str">
        <f t="shared" si="78"/>
        <v>1</v>
      </c>
      <c r="J1245" s="64" t="s">
        <v>328</v>
      </c>
      <c r="K1245" s="21">
        <v>5723.9</v>
      </c>
      <c r="L1245" t="e">
        <f>INDEX('A I D FUTURES'!$B:$B,MATCH(H1245,'A I D FUTURES'!$A:$A,0))</f>
        <v>#N/A</v>
      </c>
    </row>
    <row r="1246" spans="1:13" x14ac:dyDescent="0.25">
      <c r="A1246" s="69" t="s">
        <v>284</v>
      </c>
      <c r="B1246" s="108" t="s">
        <v>284</v>
      </c>
      <c r="C1246" s="40" t="s">
        <v>2751</v>
      </c>
      <c r="D1246" s="40" t="s">
        <v>2750</v>
      </c>
      <c r="E1246" s="65">
        <v>45901</v>
      </c>
      <c r="F1246" s="64" t="s">
        <v>319</v>
      </c>
      <c r="G1246" s="87">
        <v>1510002</v>
      </c>
      <c r="H1246" s="64" t="str">
        <f t="shared" si="77"/>
        <v>459011510002</v>
      </c>
      <c r="I1246" s="64" t="str">
        <f t="shared" si="78"/>
        <v>1</v>
      </c>
      <c r="J1246" s="64" t="s">
        <v>347</v>
      </c>
      <c r="K1246" s="21">
        <v>200</v>
      </c>
      <c r="L1246" t="e">
        <f>INDEX('A I D FUTURES'!$B:$B,MATCH(H1246,'A I D FUTURES'!$A:$A,0))</f>
        <v>#N/A</v>
      </c>
    </row>
    <row r="1247" spans="1:13" x14ac:dyDescent="0.25">
      <c r="A1247" s="69" t="s">
        <v>284</v>
      </c>
      <c r="B1247" s="108" t="s">
        <v>284</v>
      </c>
      <c r="C1247" s="40" t="s">
        <v>2751</v>
      </c>
      <c r="D1247" s="40" t="s">
        <v>2750</v>
      </c>
      <c r="E1247" s="65">
        <v>45901</v>
      </c>
      <c r="F1247" s="64" t="s">
        <v>319</v>
      </c>
      <c r="G1247" s="87">
        <v>1600001</v>
      </c>
      <c r="H1247" s="64" t="str">
        <f t="shared" si="77"/>
        <v>459011600001</v>
      </c>
      <c r="I1247" s="64" t="str">
        <f t="shared" si="78"/>
        <v>1</v>
      </c>
      <c r="J1247" s="64" t="s">
        <v>349</v>
      </c>
      <c r="K1247" s="21">
        <v>7078.69</v>
      </c>
      <c r="L1247" t="e">
        <f>INDEX('A I D FUTURES'!$B:$B,MATCH(H1247,'A I D FUTURES'!$A:$A,0))</f>
        <v>#N/A</v>
      </c>
    </row>
    <row r="1248" spans="1:13" x14ac:dyDescent="0.25">
      <c r="A1248" s="70" t="s">
        <v>278</v>
      </c>
      <c r="B1248" s="40" t="s">
        <v>278</v>
      </c>
      <c r="C1248" s="40" t="s">
        <v>2751</v>
      </c>
      <c r="D1248" s="40" t="s">
        <v>2750</v>
      </c>
      <c r="E1248" s="68">
        <v>45901</v>
      </c>
      <c r="F1248" s="2" t="s">
        <v>319</v>
      </c>
      <c r="G1248" s="40">
        <v>2060001</v>
      </c>
      <c r="H1248" s="2" t="str">
        <f t="shared" si="77"/>
        <v>459012060001</v>
      </c>
      <c r="I1248" s="2" t="str">
        <f t="shared" si="78"/>
        <v>2</v>
      </c>
      <c r="J1248" s="2" t="s">
        <v>279</v>
      </c>
      <c r="K1248" s="21">
        <v>50</v>
      </c>
      <c r="L1248" t="e">
        <f>INDEX('A I D FUTURES'!$B:$B,MATCH(H1248,'A I D FUTURES'!$A:$A,0))</f>
        <v>#N/A</v>
      </c>
    </row>
    <row r="1249" spans="1:13" x14ac:dyDescent="0.25">
      <c r="A1249" s="70" t="s">
        <v>150</v>
      </c>
      <c r="B1249" s="40" t="s">
        <v>150</v>
      </c>
      <c r="C1249" s="40" t="s">
        <v>2755</v>
      </c>
      <c r="D1249" s="40" t="s">
        <v>2754</v>
      </c>
      <c r="E1249" s="68">
        <v>45901</v>
      </c>
      <c r="F1249" s="2" t="s">
        <v>319</v>
      </c>
      <c r="G1249" s="40">
        <v>2120000</v>
      </c>
      <c r="H1249" s="2" t="str">
        <f t="shared" si="77"/>
        <v>459012120000</v>
      </c>
      <c r="I1249" s="2" t="str">
        <f t="shared" si="78"/>
        <v>2</v>
      </c>
      <c r="J1249" s="2" t="s">
        <v>368</v>
      </c>
      <c r="K1249" s="21">
        <v>2000</v>
      </c>
      <c r="L1249" t="e">
        <f>INDEX('A I D FUTURES'!$B:$B,MATCH(H1249,'A I D FUTURES'!$A:$A,0))</f>
        <v>#N/A</v>
      </c>
    </row>
    <row r="1250" spans="1:13" x14ac:dyDescent="0.25">
      <c r="A1250" s="70" t="s">
        <v>89</v>
      </c>
      <c r="B1250" s="40" t="s">
        <v>89</v>
      </c>
      <c r="C1250" s="40" t="s">
        <v>2753</v>
      </c>
      <c r="D1250" s="40" t="s">
        <v>2752</v>
      </c>
      <c r="E1250" s="68">
        <v>45901</v>
      </c>
      <c r="F1250" s="2" t="s">
        <v>319</v>
      </c>
      <c r="G1250" s="40">
        <v>2130001</v>
      </c>
      <c r="H1250" s="2" t="str">
        <f t="shared" si="77"/>
        <v>459012130001</v>
      </c>
      <c r="I1250" s="2" t="str">
        <f t="shared" si="78"/>
        <v>2</v>
      </c>
      <c r="J1250" s="2" t="s">
        <v>378</v>
      </c>
      <c r="K1250" s="21">
        <v>4500</v>
      </c>
      <c r="L1250" t="e">
        <f>INDEX('A I D FUTURES'!$B:$B,MATCH(H1250,'A I D FUTURES'!$A:$A,0))</f>
        <v>#N/A</v>
      </c>
    </row>
    <row r="1251" spans="1:13" x14ac:dyDescent="0.25">
      <c r="A1251" s="70" t="s">
        <v>278</v>
      </c>
      <c r="B1251" s="40" t="s">
        <v>278</v>
      </c>
      <c r="C1251" s="40" t="s">
        <v>2751</v>
      </c>
      <c r="D1251" s="40" t="s">
        <v>2750</v>
      </c>
      <c r="E1251" s="68">
        <v>45901</v>
      </c>
      <c r="F1251" s="2" t="s">
        <v>319</v>
      </c>
      <c r="G1251" s="40">
        <v>2160001</v>
      </c>
      <c r="H1251" s="2" t="str">
        <f t="shared" si="77"/>
        <v>459012160001</v>
      </c>
      <c r="I1251" s="2" t="str">
        <f t="shared" si="78"/>
        <v>2</v>
      </c>
      <c r="J1251" s="2" t="s">
        <v>383</v>
      </c>
      <c r="K1251" s="21">
        <v>7000</v>
      </c>
      <c r="L1251" t="e">
        <f>INDEX('A I D FUTURES'!$B:$B,MATCH(H1251,'A I D FUTURES'!$A:$A,0))</f>
        <v>#N/A</v>
      </c>
      <c r="M1251" s="56" t="e">
        <f>+K1251-L1251</f>
        <v>#N/A</v>
      </c>
    </row>
    <row r="1252" spans="1:13" x14ac:dyDescent="0.25">
      <c r="A1252" s="70" t="s">
        <v>278</v>
      </c>
      <c r="B1252" s="40" t="s">
        <v>278</v>
      </c>
      <c r="C1252" s="40" t="s">
        <v>2751</v>
      </c>
      <c r="D1252" s="40" t="s">
        <v>2750</v>
      </c>
      <c r="E1252" s="68">
        <v>45901</v>
      </c>
      <c r="F1252" s="2" t="s">
        <v>319</v>
      </c>
      <c r="G1252" s="40">
        <v>2160002</v>
      </c>
      <c r="H1252" s="2" t="str">
        <f t="shared" si="77"/>
        <v>459012160002</v>
      </c>
      <c r="I1252" s="2" t="str">
        <f t="shared" si="78"/>
        <v>2</v>
      </c>
      <c r="J1252" s="2" t="s">
        <v>384</v>
      </c>
      <c r="K1252" s="21">
        <v>50</v>
      </c>
      <c r="L1252" t="e">
        <f>INDEX('A I D FUTURES'!$B:$B,MATCH(H1252,'A I D FUTURES'!$A:$A,0))</f>
        <v>#N/A</v>
      </c>
    </row>
    <row r="1253" spans="1:13" x14ac:dyDescent="0.25">
      <c r="A1253" s="70" t="s">
        <v>89</v>
      </c>
      <c r="B1253" s="40" t="s">
        <v>89</v>
      </c>
      <c r="C1253" s="40" t="s">
        <v>2753</v>
      </c>
      <c r="D1253" s="40" t="s">
        <v>2752</v>
      </c>
      <c r="E1253" s="68">
        <v>45901</v>
      </c>
      <c r="F1253" s="2" t="s">
        <v>319</v>
      </c>
      <c r="G1253" s="40">
        <v>2200001</v>
      </c>
      <c r="H1253" s="2" t="str">
        <f t="shared" si="77"/>
        <v>459012200001</v>
      </c>
      <c r="I1253" s="2" t="str">
        <f t="shared" si="78"/>
        <v>2</v>
      </c>
      <c r="J1253" s="2" t="s">
        <v>388</v>
      </c>
      <c r="K1253" s="21">
        <v>200</v>
      </c>
      <c r="L1253" t="e">
        <f>INDEX('A I D FUTURES'!$B:$B,MATCH(H1253,'A I D FUTURES'!$A:$A,0))</f>
        <v>#N/A</v>
      </c>
    </row>
    <row r="1254" spans="1:13" x14ac:dyDescent="0.25">
      <c r="A1254" s="70" t="s">
        <v>278</v>
      </c>
      <c r="B1254" s="40" t="s">
        <v>278</v>
      </c>
      <c r="C1254" s="40" t="s">
        <v>2751</v>
      </c>
      <c r="D1254" s="40" t="s">
        <v>2750</v>
      </c>
      <c r="E1254" s="68">
        <v>45901</v>
      </c>
      <c r="F1254" s="2" t="s">
        <v>319</v>
      </c>
      <c r="G1254" s="40">
        <v>2200010</v>
      </c>
      <c r="H1254" s="2" t="str">
        <f t="shared" si="77"/>
        <v>459012200010</v>
      </c>
      <c r="I1254" s="2" t="str">
        <f t="shared" si="78"/>
        <v>2</v>
      </c>
      <c r="J1254" s="2" t="s">
        <v>393</v>
      </c>
      <c r="K1254" s="21">
        <v>50</v>
      </c>
      <c r="L1254" t="e">
        <f>INDEX('A I D FUTURES'!$B:$B,MATCH(H1254,'A I D FUTURES'!$A:$A,0))</f>
        <v>#N/A</v>
      </c>
    </row>
    <row r="1255" spans="1:13" x14ac:dyDescent="0.25">
      <c r="A1255" s="70" t="s">
        <v>214</v>
      </c>
      <c r="B1255" s="40" t="s">
        <v>214</v>
      </c>
      <c r="C1255" s="40" t="s">
        <v>2755</v>
      </c>
      <c r="D1255" s="40" t="s">
        <v>2754</v>
      </c>
      <c r="E1255" s="68">
        <v>45901</v>
      </c>
      <c r="F1255" s="2" t="s">
        <v>319</v>
      </c>
      <c r="G1255" s="40">
        <v>2210001</v>
      </c>
      <c r="H1255" s="2" t="str">
        <f t="shared" si="77"/>
        <v>459012210001</v>
      </c>
      <c r="I1255" s="2" t="str">
        <f t="shared" si="78"/>
        <v>2</v>
      </c>
      <c r="J1255" s="2" t="s">
        <v>397</v>
      </c>
      <c r="K1255" s="21">
        <v>4000</v>
      </c>
      <c r="L1255">
        <f>INDEX('A I D FUTURES'!$B:$B,MATCH(H1255,'A I D FUTURES'!$A:$A,0))</f>
        <v>2400</v>
      </c>
    </row>
    <row r="1256" spans="1:13" x14ac:dyDescent="0.25">
      <c r="A1256" s="70" t="s">
        <v>214</v>
      </c>
      <c r="B1256" s="40" t="s">
        <v>214</v>
      </c>
      <c r="C1256" s="40" t="s">
        <v>2755</v>
      </c>
      <c r="D1256" s="40" t="s">
        <v>2754</v>
      </c>
      <c r="E1256" s="68">
        <v>45901</v>
      </c>
      <c r="F1256" s="2" t="s">
        <v>319</v>
      </c>
      <c r="G1256" s="40">
        <v>2210101</v>
      </c>
      <c r="H1256" s="2" t="str">
        <f t="shared" si="77"/>
        <v>459012210101</v>
      </c>
      <c r="I1256" s="2" t="str">
        <f t="shared" si="78"/>
        <v>2</v>
      </c>
      <c r="J1256" s="2" t="s">
        <v>403</v>
      </c>
      <c r="K1256" s="21">
        <v>300</v>
      </c>
      <c r="L1256" t="e">
        <f>INDEX('A I D FUTURES'!$B:$B,MATCH(H1256,'A I D FUTURES'!$A:$A,0))</f>
        <v>#N/A</v>
      </c>
    </row>
    <row r="1257" spans="1:13" x14ac:dyDescent="0.25">
      <c r="A1257" s="70" t="s">
        <v>278</v>
      </c>
      <c r="B1257" s="40" t="s">
        <v>278</v>
      </c>
      <c r="C1257" s="40" t="s">
        <v>2751</v>
      </c>
      <c r="D1257" s="40" t="s">
        <v>2750</v>
      </c>
      <c r="E1257" s="68">
        <v>45901</v>
      </c>
      <c r="F1257" s="2" t="s">
        <v>319</v>
      </c>
      <c r="G1257" s="40">
        <v>2220001</v>
      </c>
      <c r="H1257" s="2" t="str">
        <f t="shared" si="77"/>
        <v>459012220001</v>
      </c>
      <c r="I1257" s="2" t="str">
        <f t="shared" si="78"/>
        <v>2</v>
      </c>
      <c r="J1257" s="2" t="s">
        <v>421</v>
      </c>
      <c r="K1257" s="21">
        <v>1000</v>
      </c>
      <c r="L1257">
        <f>INDEX('A I D FUTURES'!$B:$B,MATCH(H1257,'A I D FUTURES'!$A:$A,0))</f>
        <v>1000</v>
      </c>
    </row>
    <row r="1258" spans="1:13" x14ac:dyDescent="0.25">
      <c r="A1258" s="70" t="s">
        <v>89</v>
      </c>
      <c r="B1258" s="40" t="s">
        <v>89</v>
      </c>
      <c r="C1258" s="40" t="s">
        <v>2753</v>
      </c>
      <c r="D1258" s="40" t="s">
        <v>2752</v>
      </c>
      <c r="E1258" s="68">
        <v>45901</v>
      </c>
      <c r="F1258" s="2" t="s">
        <v>319</v>
      </c>
      <c r="G1258" s="40">
        <v>2260201</v>
      </c>
      <c r="H1258" s="2" t="str">
        <f t="shared" si="77"/>
        <v>459012260201</v>
      </c>
      <c r="I1258" s="2" t="str">
        <f t="shared" si="78"/>
        <v>2</v>
      </c>
      <c r="J1258" s="2" t="s">
        <v>440</v>
      </c>
      <c r="K1258" s="21">
        <v>100</v>
      </c>
      <c r="L1258" t="e">
        <f>INDEX('A I D FUTURES'!$B:$B,MATCH(H1258,'A I D FUTURES'!$A:$A,0))</f>
        <v>#N/A</v>
      </c>
      <c r="M1258" s="56" t="e">
        <f t="shared" ref="M1258:M1259" si="79">+K1258-L1258</f>
        <v>#N/A</v>
      </c>
    </row>
    <row r="1259" spans="1:13" x14ac:dyDescent="0.25">
      <c r="A1259" s="70" t="s">
        <v>278</v>
      </c>
      <c r="B1259" s="40" t="s">
        <v>278</v>
      </c>
      <c r="C1259" s="40" t="s">
        <v>2751</v>
      </c>
      <c r="D1259" s="40" t="s">
        <v>2750</v>
      </c>
      <c r="E1259" s="68">
        <v>45901</v>
      </c>
      <c r="F1259" s="2" t="s">
        <v>319</v>
      </c>
      <c r="G1259" s="40">
        <v>6360000</v>
      </c>
      <c r="H1259" s="2" t="str">
        <f t="shared" si="77"/>
        <v>459016360000</v>
      </c>
      <c r="I1259" s="2" t="str">
        <f t="shared" si="78"/>
        <v>6</v>
      </c>
      <c r="J1259" s="2" t="s">
        <v>723</v>
      </c>
      <c r="K1259" s="21">
        <v>26000</v>
      </c>
      <c r="L1259" t="e">
        <f>INDEX('A I D FUTURES'!$B:$B,MATCH(H1259,'A I D FUTURES'!$A:$A,0))</f>
        <v>#N/A</v>
      </c>
      <c r="M1259" s="56" t="e">
        <f t="shared" si="79"/>
        <v>#N/A</v>
      </c>
    </row>
    <row r="1260" spans="1:13" x14ac:dyDescent="0.25">
      <c r="A1260" s="69" t="s">
        <v>284</v>
      </c>
      <c r="B1260" s="108" t="s">
        <v>284</v>
      </c>
      <c r="C1260" s="40" t="s">
        <v>2751</v>
      </c>
      <c r="D1260" s="40" t="s">
        <v>2750</v>
      </c>
      <c r="E1260" s="65">
        <v>49100</v>
      </c>
      <c r="F1260" s="64" t="s">
        <v>320</v>
      </c>
      <c r="G1260" s="87">
        <v>1300001</v>
      </c>
      <c r="H1260" s="64" t="str">
        <f t="shared" si="77"/>
        <v>491001300001</v>
      </c>
      <c r="I1260" s="64" t="str">
        <f t="shared" si="78"/>
        <v>1</v>
      </c>
      <c r="J1260" s="64" t="s">
        <v>299</v>
      </c>
      <c r="K1260" s="21">
        <v>39807.839999999997</v>
      </c>
      <c r="L1260" t="e">
        <f>INDEX('A I D FUTURES'!$B:$B,MATCH(H1260,'A I D FUTURES'!$A:$A,0))</f>
        <v>#N/A</v>
      </c>
    </row>
    <row r="1261" spans="1:13" x14ac:dyDescent="0.25">
      <c r="A1261" s="69" t="s">
        <v>284</v>
      </c>
      <c r="B1261" s="108" t="s">
        <v>284</v>
      </c>
      <c r="C1261" s="40" t="s">
        <v>2751</v>
      </c>
      <c r="D1261" s="40" t="s">
        <v>2750</v>
      </c>
      <c r="E1261" s="65">
        <v>49100</v>
      </c>
      <c r="F1261" s="64" t="s">
        <v>320</v>
      </c>
      <c r="G1261" s="87">
        <v>1300002</v>
      </c>
      <c r="H1261" s="64" t="str">
        <f t="shared" ref="H1261:H1320" si="80">_xlfn.CONCAT(E1261,G1261)</f>
        <v>491001300002</v>
      </c>
      <c r="I1261" s="64" t="str">
        <f t="shared" ref="I1261:I1320" si="81">MID(G1261,1,1)</f>
        <v>1</v>
      </c>
      <c r="J1261" s="64" t="s">
        <v>324</v>
      </c>
      <c r="K1261" s="21">
        <v>5350.34</v>
      </c>
      <c r="L1261" t="e">
        <f>INDEX('A I D FUTURES'!$B:$B,MATCH(H1261,'A I D FUTURES'!$A:$A,0))</f>
        <v>#N/A</v>
      </c>
      <c r="M1261" s="56" t="e">
        <f>+K1261-L1261</f>
        <v>#N/A</v>
      </c>
    </row>
    <row r="1262" spans="1:13" x14ac:dyDescent="0.25">
      <c r="A1262" s="69" t="s">
        <v>284</v>
      </c>
      <c r="B1262" s="108" t="s">
        <v>284</v>
      </c>
      <c r="C1262" s="40" t="s">
        <v>2751</v>
      </c>
      <c r="D1262" s="40" t="s">
        <v>2750</v>
      </c>
      <c r="E1262" s="65">
        <v>49100</v>
      </c>
      <c r="F1262" s="64" t="s">
        <v>320</v>
      </c>
      <c r="G1262" s="87">
        <v>1300101</v>
      </c>
      <c r="H1262" s="64" t="str">
        <f t="shared" si="80"/>
        <v>491001300101</v>
      </c>
      <c r="I1262" s="64" t="str">
        <f t="shared" si="81"/>
        <v>1</v>
      </c>
      <c r="J1262" s="64" t="s">
        <v>326</v>
      </c>
      <c r="K1262" s="21">
        <v>625</v>
      </c>
      <c r="L1262" t="e">
        <f>INDEX('A I D FUTURES'!$B:$B,MATCH(H1262,'A I D FUTURES'!$A:$A,0))</f>
        <v>#N/A</v>
      </c>
    </row>
    <row r="1263" spans="1:13" x14ac:dyDescent="0.25">
      <c r="A1263" s="69" t="s">
        <v>284</v>
      </c>
      <c r="B1263" s="108" t="s">
        <v>284</v>
      </c>
      <c r="C1263" s="40" t="s">
        <v>2751</v>
      </c>
      <c r="D1263" s="40" t="s">
        <v>2750</v>
      </c>
      <c r="E1263" s="65">
        <v>49100</v>
      </c>
      <c r="F1263" s="64" t="s">
        <v>320</v>
      </c>
      <c r="G1263" s="87">
        <v>1300201</v>
      </c>
      <c r="H1263" s="64" t="str">
        <f t="shared" si="80"/>
        <v>491001300201</v>
      </c>
      <c r="I1263" s="64" t="str">
        <f t="shared" si="81"/>
        <v>1</v>
      </c>
      <c r="J1263" s="64" t="s">
        <v>327</v>
      </c>
      <c r="K1263" s="21">
        <v>22213.1</v>
      </c>
      <c r="L1263" t="e">
        <f>INDEX('A I D FUTURES'!$B:$B,MATCH(H1263,'A I D FUTURES'!$A:$A,0))</f>
        <v>#N/A</v>
      </c>
      <c r="M1263" s="56" t="e">
        <f>+K1263-L1263</f>
        <v>#N/A</v>
      </c>
    </row>
    <row r="1264" spans="1:13" x14ac:dyDescent="0.25">
      <c r="A1264" s="69" t="s">
        <v>284</v>
      </c>
      <c r="B1264" s="108" t="s">
        <v>284</v>
      </c>
      <c r="C1264" s="40" t="s">
        <v>2751</v>
      </c>
      <c r="D1264" s="40" t="s">
        <v>2750</v>
      </c>
      <c r="E1264" s="65">
        <v>49100</v>
      </c>
      <c r="F1264" s="64" t="s">
        <v>320</v>
      </c>
      <c r="G1264" s="87">
        <v>1300202</v>
      </c>
      <c r="H1264" s="64" t="str">
        <f t="shared" si="80"/>
        <v>491001300202</v>
      </c>
      <c r="I1264" s="64" t="str">
        <f t="shared" si="81"/>
        <v>1</v>
      </c>
      <c r="J1264" s="64" t="s">
        <v>328</v>
      </c>
      <c r="K1264" s="21">
        <v>24133.38</v>
      </c>
      <c r="L1264" t="e">
        <f>INDEX('A I D FUTURES'!$B:$B,MATCH(H1264,'A I D FUTURES'!$A:$A,0))</f>
        <v>#N/A</v>
      </c>
    </row>
    <row r="1265" spans="1:13" x14ac:dyDescent="0.25">
      <c r="A1265" s="69" t="s">
        <v>284</v>
      </c>
      <c r="B1265" s="108" t="s">
        <v>284</v>
      </c>
      <c r="C1265" s="40" t="s">
        <v>2751</v>
      </c>
      <c r="D1265" s="40" t="s">
        <v>2750</v>
      </c>
      <c r="E1265" s="65">
        <v>49100</v>
      </c>
      <c r="F1265" s="64" t="s">
        <v>320</v>
      </c>
      <c r="G1265" s="87">
        <v>1310001</v>
      </c>
      <c r="H1265" s="64" t="str">
        <f t="shared" si="80"/>
        <v>491001310001</v>
      </c>
      <c r="I1265" s="64" t="str">
        <f t="shared" si="81"/>
        <v>1</v>
      </c>
      <c r="J1265" s="64" t="s">
        <v>329</v>
      </c>
      <c r="K1265" s="21">
        <v>11422.79</v>
      </c>
      <c r="L1265" t="e">
        <f>INDEX('A I D FUTURES'!$B:$B,MATCH(H1265,'A I D FUTURES'!$A:$A,0))</f>
        <v>#N/A</v>
      </c>
      <c r="M1265" s="56" t="e">
        <f>+K1265-L1265</f>
        <v>#N/A</v>
      </c>
    </row>
    <row r="1266" spans="1:13" x14ac:dyDescent="0.25">
      <c r="A1266" s="69" t="s">
        <v>284</v>
      </c>
      <c r="B1266" s="108" t="s">
        <v>284</v>
      </c>
      <c r="C1266" s="40" t="s">
        <v>2751</v>
      </c>
      <c r="D1266" s="40" t="s">
        <v>2750</v>
      </c>
      <c r="E1266" s="65">
        <v>49100</v>
      </c>
      <c r="F1266" s="64" t="s">
        <v>320</v>
      </c>
      <c r="G1266" s="87">
        <v>1310002</v>
      </c>
      <c r="H1266" s="64" t="str">
        <f t="shared" si="80"/>
        <v>491001310002</v>
      </c>
      <c r="I1266" s="64" t="str">
        <f t="shared" si="81"/>
        <v>1</v>
      </c>
      <c r="J1266" s="64" t="s">
        <v>340</v>
      </c>
      <c r="K1266" s="21">
        <v>836.22</v>
      </c>
      <c r="L1266" t="e">
        <f>INDEX('A I D FUTURES'!$B:$B,MATCH(H1266,'A I D FUTURES'!$A:$A,0))</f>
        <v>#N/A</v>
      </c>
    </row>
    <row r="1267" spans="1:13" x14ac:dyDescent="0.25">
      <c r="A1267" s="69" t="s">
        <v>284</v>
      </c>
      <c r="B1267" s="108" t="s">
        <v>284</v>
      </c>
      <c r="C1267" s="40" t="s">
        <v>2751</v>
      </c>
      <c r="D1267" s="40" t="s">
        <v>2750</v>
      </c>
      <c r="E1267" s="65">
        <v>49100</v>
      </c>
      <c r="F1267" s="64" t="s">
        <v>320</v>
      </c>
      <c r="G1267" s="87">
        <v>1310003</v>
      </c>
      <c r="H1267" s="64" t="str">
        <f t="shared" si="80"/>
        <v>491001310003</v>
      </c>
      <c r="I1267" s="64" t="str">
        <f t="shared" si="81"/>
        <v>1</v>
      </c>
      <c r="J1267" s="64" t="s">
        <v>341</v>
      </c>
      <c r="K1267" s="21">
        <v>6389.6</v>
      </c>
      <c r="L1267" t="e">
        <f>INDEX('A I D FUTURES'!$B:$B,MATCH(H1267,'A I D FUTURES'!$A:$A,0))</f>
        <v>#N/A</v>
      </c>
    </row>
    <row r="1268" spans="1:13" x14ac:dyDescent="0.25">
      <c r="A1268" s="69" t="s">
        <v>284</v>
      </c>
      <c r="B1268" s="108" t="s">
        <v>284</v>
      </c>
      <c r="C1268" s="40" t="s">
        <v>2751</v>
      </c>
      <c r="D1268" s="40" t="s">
        <v>2750</v>
      </c>
      <c r="E1268" s="65">
        <v>49100</v>
      </c>
      <c r="F1268" s="64" t="s">
        <v>320</v>
      </c>
      <c r="G1268" s="87">
        <v>1310004</v>
      </c>
      <c r="H1268" s="64" t="str">
        <f t="shared" si="80"/>
        <v>491001310004</v>
      </c>
      <c r="I1268" s="64" t="str">
        <f t="shared" si="81"/>
        <v>1</v>
      </c>
      <c r="J1268" s="64" t="s">
        <v>342</v>
      </c>
      <c r="K1268" s="21">
        <v>5123.4399999999996</v>
      </c>
      <c r="L1268" t="e">
        <f>INDEX('A I D FUTURES'!$B:$B,MATCH(H1268,'A I D FUTURES'!$A:$A,0))</f>
        <v>#N/A</v>
      </c>
    </row>
    <row r="1269" spans="1:13" x14ac:dyDescent="0.25">
      <c r="A1269" s="69" t="s">
        <v>284</v>
      </c>
      <c r="B1269" s="108" t="s">
        <v>284</v>
      </c>
      <c r="C1269" s="40" t="s">
        <v>2751</v>
      </c>
      <c r="D1269" s="40" t="s">
        <v>2750</v>
      </c>
      <c r="E1269" s="65">
        <v>49100</v>
      </c>
      <c r="F1269" s="64" t="s">
        <v>320</v>
      </c>
      <c r="G1269" s="87">
        <v>1510002</v>
      </c>
      <c r="H1269" s="64" t="str">
        <f t="shared" si="80"/>
        <v>491001510002</v>
      </c>
      <c r="I1269" s="64" t="str">
        <f t="shared" si="81"/>
        <v>1</v>
      </c>
      <c r="J1269" s="64" t="s">
        <v>347</v>
      </c>
      <c r="K1269" s="21">
        <v>350</v>
      </c>
      <c r="L1269" t="e">
        <f>INDEX('A I D FUTURES'!$B:$B,MATCH(H1269,'A I D FUTURES'!$A:$A,0))</f>
        <v>#N/A</v>
      </c>
    </row>
    <row r="1270" spans="1:13" x14ac:dyDescent="0.25">
      <c r="A1270" s="69" t="s">
        <v>284</v>
      </c>
      <c r="B1270" s="108" t="s">
        <v>284</v>
      </c>
      <c r="C1270" s="40" t="s">
        <v>2751</v>
      </c>
      <c r="D1270" s="40" t="s">
        <v>2750</v>
      </c>
      <c r="E1270" s="65">
        <v>49100</v>
      </c>
      <c r="F1270" s="64" t="s">
        <v>320</v>
      </c>
      <c r="G1270" s="87">
        <v>1600001</v>
      </c>
      <c r="H1270" s="64" t="str">
        <f t="shared" si="80"/>
        <v>491001600001</v>
      </c>
      <c r="I1270" s="64" t="str">
        <f t="shared" si="81"/>
        <v>1</v>
      </c>
      <c r="J1270" s="64" t="s">
        <v>349</v>
      </c>
      <c r="K1270" s="21">
        <v>36376.68</v>
      </c>
      <c r="L1270" t="e">
        <f>INDEX('A I D FUTURES'!$B:$B,MATCH(H1270,'A I D FUTURES'!$A:$A,0))</f>
        <v>#N/A</v>
      </c>
    </row>
    <row r="1271" spans="1:13" x14ac:dyDescent="0.25">
      <c r="A1271" s="70" t="s">
        <v>278</v>
      </c>
      <c r="B1271" s="40" t="s">
        <v>278</v>
      </c>
      <c r="C1271" s="40" t="s">
        <v>2751</v>
      </c>
      <c r="D1271" s="40" t="s">
        <v>2750</v>
      </c>
      <c r="E1271" s="68">
        <v>49100</v>
      </c>
      <c r="F1271" s="2" t="s">
        <v>320</v>
      </c>
      <c r="G1271" s="40">
        <v>2060001</v>
      </c>
      <c r="H1271" s="2" t="str">
        <f t="shared" si="80"/>
        <v>491002060001</v>
      </c>
      <c r="I1271" s="2" t="str">
        <f t="shared" si="81"/>
        <v>2</v>
      </c>
      <c r="J1271" s="2" t="s">
        <v>279</v>
      </c>
      <c r="K1271" s="21">
        <v>290.39999999999998</v>
      </c>
      <c r="L1271">
        <f>INDEX('A I D FUTURES'!$B:$B,MATCH(H1271,'A I D FUTURES'!$A:$A,0))</f>
        <v>290.39999999999998</v>
      </c>
    </row>
    <row r="1272" spans="1:13" x14ac:dyDescent="0.25">
      <c r="A1272" s="70" t="s">
        <v>156</v>
      </c>
      <c r="B1272" s="40" t="s">
        <v>156</v>
      </c>
      <c r="C1272" s="40" t="s">
        <v>2751</v>
      </c>
      <c r="D1272" s="40" t="s">
        <v>2750</v>
      </c>
      <c r="E1272" s="68">
        <v>49100</v>
      </c>
      <c r="F1272" s="2" t="s">
        <v>320</v>
      </c>
      <c r="G1272" s="40">
        <v>2090002</v>
      </c>
      <c r="H1272" s="2" t="str">
        <f t="shared" si="80"/>
        <v>491002090002</v>
      </c>
      <c r="I1272" s="2" t="str">
        <f t="shared" si="81"/>
        <v>2</v>
      </c>
      <c r="J1272" s="2" t="s">
        <v>357</v>
      </c>
      <c r="K1272" s="21">
        <v>9400</v>
      </c>
      <c r="L1272" t="e">
        <f>INDEX('A I D FUTURES'!$B:$B,MATCH(H1272,'A I D FUTURES'!$A:$A,0))</f>
        <v>#N/A</v>
      </c>
    </row>
    <row r="1273" spans="1:13" x14ac:dyDescent="0.25">
      <c r="A1273" s="70" t="s">
        <v>150</v>
      </c>
      <c r="B1273" s="40" t="s">
        <v>150</v>
      </c>
      <c r="C1273" s="40" t="s">
        <v>2755</v>
      </c>
      <c r="D1273" s="40" t="s">
        <v>2754</v>
      </c>
      <c r="E1273" s="68">
        <v>49100</v>
      </c>
      <c r="F1273" s="2" t="s">
        <v>320</v>
      </c>
      <c r="G1273" s="40">
        <v>2120000</v>
      </c>
      <c r="H1273" s="2" t="str">
        <f t="shared" si="80"/>
        <v>491002120000</v>
      </c>
      <c r="I1273" s="2" t="str">
        <f t="shared" si="81"/>
        <v>2</v>
      </c>
      <c r="J1273" s="2" t="s">
        <v>368</v>
      </c>
      <c r="K1273" s="21">
        <v>900</v>
      </c>
      <c r="L1273" t="e">
        <f>INDEX('A I D FUTURES'!$B:$B,MATCH(H1273,'A I D FUTURES'!$A:$A,0))</f>
        <v>#N/A</v>
      </c>
    </row>
    <row r="1274" spans="1:13" x14ac:dyDescent="0.25">
      <c r="A1274" s="70" t="s">
        <v>156</v>
      </c>
      <c r="B1274" s="40" t="s">
        <v>156</v>
      </c>
      <c r="C1274" s="40" t="s">
        <v>2751</v>
      </c>
      <c r="D1274" s="40" t="s">
        <v>2750</v>
      </c>
      <c r="E1274" s="68">
        <v>49100</v>
      </c>
      <c r="F1274" s="2" t="s">
        <v>320</v>
      </c>
      <c r="G1274" s="40">
        <v>2130001</v>
      </c>
      <c r="H1274" s="2" t="str">
        <f t="shared" si="80"/>
        <v>491002130001</v>
      </c>
      <c r="I1274" s="2" t="str">
        <f t="shared" si="81"/>
        <v>2</v>
      </c>
      <c r="J1274" s="2" t="s">
        <v>378</v>
      </c>
      <c r="K1274" s="21">
        <v>700</v>
      </c>
      <c r="L1274" t="e">
        <f>INDEX('A I D FUTURES'!$B:$B,MATCH(H1274,'A I D FUTURES'!$A:$A,0))</f>
        <v>#N/A</v>
      </c>
    </row>
    <row r="1275" spans="1:13" x14ac:dyDescent="0.25">
      <c r="A1275" s="70" t="s">
        <v>156</v>
      </c>
      <c r="B1275" s="40" t="s">
        <v>156</v>
      </c>
      <c r="C1275" s="40" t="s">
        <v>2751</v>
      </c>
      <c r="D1275" s="40" t="s">
        <v>2750</v>
      </c>
      <c r="E1275" s="68">
        <v>49100</v>
      </c>
      <c r="F1275" s="2" t="s">
        <v>320</v>
      </c>
      <c r="G1275" s="40">
        <v>2140001</v>
      </c>
      <c r="H1275" s="2" t="str">
        <f t="shared" si="80"/>
        <v>491002140001</v>
      </c>
      <c r="I1275" s="2" t="str">
        <f t="shared" si="81"/>
        <v>2</v>
      </c>
      <c r="J1275" s="2" t="s">
        <v>380</v>
      </c>
      <c r="K1275" s="21">
        <v>500</v>
      </c>
      <c r="L1275" t="e">
        <f>INDEX('A I D FUTURES'!$B:$B,MATCH(H1275,'A I D FUTURES'!$A:$A,0))</f>
        <v>#N/A</v>
      </c>
    </row>
    <row r="1276" spans="1:13" x14ac:dyDescent="0.25">
      <c r="A1276" s="70" t="s">
        <v>278</v>
      </c>
      <c r="B1276" s="40" t="s">
        <v>278</v>
      </c>
      <c r="C1276" s="40" t="s">
        <v>2751</v>
      </c>
      <c r="D1276" s="40" t="s">
        <v>2750</v>
      </c>
      <c r="E1276" s="68">
        <v>49100</v>
      </c>
      <c r="F1276" s="2" t="s">
        <v>320</v>
      </c>
      <c r="G1276" s="40">
        <v>2160001</v>
      </c>
      <c r="H1276" s="2" t="str">
        <f t="shared" si="80"/>
        <v>491002160001</v>
      </c>
      <c r="I1276" s="2" t="str">
        <f t="shared" si="81"/>
        <v>2</v>
      </c>
      <c r="J1276" s="2" t="s">
        <v>383</v>
      </c>
      <c r="K1276" s="21">
        <v>200</v>
      </c>
      <c r="L1276" t="e">
        <f>INDEX('A I D FUTURES'!$B:$B,MATCH(H1276,'A I D FUTURES'!$A:$A,0))</f>
        <v>#N/A</v>
      </c>
      <c r="M1276" s="56" t="e">
        <f>+K1276-L1276</f>
        <v>#N/A</v>
      </c>
    </row>
    <row r="1277" spans="1:13" x14ac:dyDescent="0.25">
      <c r="A1277" s="70" t="s">
        <v>278</v>
      </c>
      <c r="B1277" s="40" t="s">
        <v>278</v>
      </c>
      <c r="C1277" s="40" t="s">
        <v>2751</v>
      </c>
      <c r="D1277" s="40" t="s">
        <v>2750</v>
      </c>
      <c r="E1277" s="68">
        <v>49100</v>
      </c>
      <c r="F1277" s="2" t="s">
        <v>320</v>
      </c>
      <c r="G1277" s="40">
        <v>2160002</v>
      </c>
      <c r="H1277" s="2" t="str">
        <f t="shared" si="80"/>
        <v>491002160002</v>
      </c>
      <c r="I1277" s="2" t="str">
        <f t="shared" si="81"/>
        <v>2</v>
      </c>
      <c r="J1277" s="2" t="s">
        <v>384</v>
      </c>
      <c r="K1277" s="21">
        <v>600</v>
      </c>
      <c r="L1277" t="e">
        <f>INDEX('A I D FUTURES'!$B:$B,MATCH(H1277,'A I D FUTURES'!$A:$A,0))</f>
        <v>#N/A</v>
      </c>
    </row>
    <row r="1278" spans="1:13" x14ac:dyDescent="0.25">
      <c r="A1278" s="70" t="s">
        <v>156</v>
      </c>
      <c r="B1278" s="40" t="s">
        <v>156</v>
      </c>
      <c r="C1278" s="40" t="s">
        <v>2751</v>
      </c>
      <c r="D1278" s="40" t="s">
        <v>2750</v>
      </c>
      <c r="E1278" s="68">
        <v>49100</v>
      </c>
      <c r="F1278" s="2" t="s">
        <v>320</v>
      </c>
      <c r="G1278" s="40">
        <v>2200001</v>
      </c>
      <c r="H1278" s="2" t="str">
        <f t="shared" si="80"/>
        <v>491002200001</v>
      </c>
      <c r="I1278" s="2" t="str">
        <f t="shared" si="81"/>
        <v>2</v>
      </c>
      <c r="J1278" s="2" t="s">
        <v>388</v>
      </c>
      <c r="K1278" s="21">
        <v>500</v>
      </c>
      <c r="L1278">
        <f>INDEX('A I D FUTURES'!$B:$B,MATCH(H1278,'A I D FUTURES'!$A:$A,0))</f>
        <v>188.29</v>
      </c>
    </row>
    <row r="1279" spans="1:13" x14ac:dyDescent="0.25">
      <c r="A1279" s="70" t="s">
        <v>278</v>
      </c>
      <c r="B1279" s="40" t="s">
        <v>278</v>
      </c>
      <c r="C1279" s="40" t="s">
        <v>2751</v>
      </c>
      <c r="D1279" s="40" t="s">
        <v>2750</v>
      </c>
      <c r="E1279" s="68">
        <v>49100</v>
      </c>
      <c r="F1279" s="2" t="s">
        <v>320</v>
      </c>
      <c r="G1279" s="40">
        <v>2200010</v>
      </c>
      <c r="H1279" s="2" t="str">
        <f t="shared" si="80"/>
        <v>491002200010</v>
      </c>
      <c r="I1279" s="2" t="str">
        <f t="shared" si="81"/>
        <v>2</v>
      </c>
      <c r="J1279" s="2" t="s">
        <v>393</v>
      </c>
      <c r="K1279" s="21">
        <v>538.46</v>
      </c>
      <c r="L1279">
        <f>INDEX('A I D FUTURES'!$B:$B,MATCH(H1279,'A I D FUTURES'!$A:$A,0))</f>
        <v>538.45000000000005</v>
      </c>
      <c r="M1279" s="56">
        <f>+K1279-L1279</f>
        <v>9.9999999999909051E-3</v>
      </c>
    </row>
    <row r="1280" spans="1:13" x14ac:dyDescent="0.25">
      <c r="A1280" s="70" t="s">
        <v>156</v>
      </c>
      <c r="B1280" s="40" t="s">
        <v>156</v>
      </c>
      <c r="C1280" s="40" t="s">
        <v>2751</v>
      </c>
      <c r="D1280" s="40" t="s">
        <v>2750</v>
      </c>
      <c r="E1280" s="68">
        <v>49100</v>
      </c>
      <c r="F1280" s="2" t="s">
        <v>320</v>
      </c>
      <c r="G1280" s="40">
        <v>2200101</v>
      </c>
      <c r="H1280" s="2" t="str">
        <f t="shared" si="80"/>
        <v>491002200101</v>
      </c>
      <c r="I1280" s="2" t="str">
        <f t="shared" si="81"/>
        <v>2</v>
      </c>
      <c r="J1280" s="2" t="s">
        <v>395</v>
      </c>
      <c r="K1280" s="21">
        <v>1200</v>
      </c>
      <c r="L1280" t="e">
        <f>INDEX('A I D FUTURES'!$B:$B,MATCH(H1280,'A I D FUTURES'!$A:$A,0))</f>
        <v>#N/A</v>
      </c>
    </row>
    <row r="1281" spans="1:13" x14ac:dyDescent="0.25">
      <c r="A1281" s="70" t="s">
        <v>214</v>
      </c>
      <c r="B1281" s="40" t="s">
        <v>214</v>
      </c>
      <c r="C1281" s="40" t="s">
        <v>2755</v>
      </c>
      <c r="D1281" s="40" t="s">
        <v>2754</v>
      </c>
      <c r="E1281" s="68">
        <v>49100</v>
      </c>
      <c r="F1281" s="2" t="s">
        <v>320</v>
      </c>
      <c r="G1281" s="40">
        <v>2210001</v>
      </c>
      <c r="H1281" s="2" t="str">
        <f t="shared" si="80"/>
        <v>491002210001</v>
      </c>
      <c r="I1281" s="2" t="str">
        <f t="shared" si="81"/>
        <v>2</v>
      </c>
      <c r="J1281" s="2" t="s">
        <v>397</v>
      </c>
      <c r="K1281" s="21">
        <v>4500</v>
      </c>
      <c r="L1281">
        <f>INDEX('A I D FUTURES'!$B:$B,MATCH(H1281,'A I D FUTURES'!$A:$A,0))</f>
        <v>2700</v>
      </c>
      <c r="M1281" s="56">
        <f>+K1281-L1281</f>
        <v>1800</v>
      </c>
    </row>
    <row r="1282" spans="1:13" x14ac:dyDescent="0.25">
      <c r="A1282" s="70" t="s">
        <v>214</v>
      </c>
      <c r="B1282" s="40" t="s">
        <v>214</v>
      </c>
      <c r="C1282" s="40" t="s">
        <v>2755</v>
      </c>
      <c r="D1282" s="40" t="s">
        <v>2754</v>
      </c>
      <c r="E1282" s="68">
        <v>49100</v>
      </c>
      <c r="F1282" s="2" t="s">
        <v>320</v>
      </c>
      <c r="G1282" s="40">
        <v>2210101</v>
      </c>
      <c r="H1282" s="2" t="str">
        <f t="shared" si="80"/>
        <v>491002210101</v>
      </c>
      <c r="I1282" s="2" t="str">
        <f t="shared" si="81"/>
        <v>2</v>
      </c>
      <c r="J1282" s="2" t="s">
        <v>403</v>
      </c>
      <c r="K1282" s="21">
        <v>100</v>
      </c>
      <c r="L1282" t="e">
        <f>INDEX('A I D FUTURES'!$B:$B,MATCH(H1282,'A I D FUTURES'!$A:$A,0))</f>
        <v>#N/A</v>
      </c>
    </row>
    <row r="1283" spans="1:13" x14ac:dyDescent="0.25">
      <c r="A1283" s="70" t="s">
        <v>156</v>
      </c>
      <c r="B1283" s="40" t="s">
        <v>150</v>
      </c>
      <c r="C1283" s="40" t="s">
        <v>2755</v>
      </c>
      <c r="D1283" s="40" t="s">
        <v>2754</v>
      </c>
      <c r="E1283" s="68">
        <v>49100</v>
      </c>
      <c r="F1283" s="2" t="s">
        <v>320</v>
      </c>
      <c r="G1283" s="40">
        <v>2210301</v>
      </c>
      <c r="H1283" s="2" t="str">
        <f t="shared" si="80"/>
        <v>491002210301</v>
      </c>
      <c r="I1283" s="2" t="str">
        <f t="shared" si="81"/>
        <v>2</v>
      </c>
      <c r="J1283" s="2" t="s">
        <v>407</v>
      </c>
      <c r="K1283" s="21">
        <v>1400</v>
      </c>
      <c r="L1283">
        <f>INDEX('A I D FUTURES'!$B:$B,MATCH(H1283,'A I D FUTURES'!$A:$A,0))</f>
        <v>250</v>
      </c>
    </row>
    <row r="1284" spans="1:13" x14ac:dyDescent="0.25">
      <c r="A1284" s="70" t="s">
        <v>156</v>
      </c>
      <c r="B1284" s="40" t="s">
        <v>156</v>
      </c>
      <c r="C1284" s="40" t="s">
        <v>2751</v>
      </c>
      <c r="D1284" s="40" t="s">
        <v>2750</v>
      </c>
      <c r="E1284" s="68">
        <v>49100</v>
      </c>
      <c r="F1284" s="2" t="s">
        <v>320</v>
      </c>
      <c r="G1284" s="40">
        <v>2219905</v>
      </c>
      <c r="H1284" s="2" t="str">
        <f t="shared" si="80"/>
        <v>491002219905</v>
      </c>
      <c r="I1284" s="2" t="str">
        <f t="shared" si="81"/>
        <v>2</v>
      </c>
      <c r="J1284" s="2" t="s">
        <v>420</v>
      </c>
      <c r="K1284" s="21">
        <v>300</v>
      </c>
      <c r="L1284" t="e">
        <f>INDEX('A I D FUTURES'!$B:$B,MATCH(H1284,'A I D FUTURES'!$A:$A,0))</f>
        <v>#N/A</v>
      </c>
    </row>
    <row r="1285" spans="1:13" x14ac:dyDescent="0.25">
      <c r="A1285" s="70" t="s">
        <v>278</v>
      </c>
      <c r="B1285" s="40" t="s">
        <v>278</v>
      </c>
      <c r="C1285" s="40" t="s">
        <v>2751</v>
      </c>
      <c r="D1285" s="40" t="s">
        <v>2750</v>
      </c>
      <c r="E1285" s="68">
        <v>49100</v>
      </c>
      <c r="F1285" s="2" t="s">
        <v>320</v>
      </c>
      <c r="G1285" s="40">
        <v>2220001</v>
      </c>
      <c r="H1285" s="2" t="str">
        <f t="shared" si="80"/>
        <v>491002220001</v>
      </c>
      <c r="I1285" s="2" t="str">
        <f t="shared" si="81"/>
        <v>2</v>
      </c>
      <c r="J1285" s="2" t="s">
        <v>421</v>
      </c>
      <c r="K1285" s="21">
        <v>2500</v>
      </c>
      <c r="L1285">
        <f>INDEX('A I D FUTURES'!$B:$B,MATCH(H1285,'A I D FUTURES'!$A:$A,0))</f>
        <v>2500</v>
      </c>
    </row>
    <row r="1286" spans="1:13" x14ac:dyDescent="0.25">
      <c r="A1286" s="70" t="s">
        <v>156</v>
      </c>
      <c r="B1286" s="40" t="s">
        <v>156</v>
      </c>
      <c r="C1286" s="40" t="s">
        <v>2751</v>
      </c>
      <c r="D1286" s="40" t="s">
        <v>2750</v>
      </c>
      <c r="E1286" s="68">
        <v>49100</v>
      </c>
      <c r="F1286" s="2" t="s">
        <v>320</v>
      </c>
      <c r="G1286" s="40">
        <v>2220101</v>
      </c>
      <c r="H1286" s="2" t="str">
        <f t="shared" si="80"/>
        <v>491002220101</v>
      </c>
      <c r="I1286" s="2" t="str">
        <f t="shared" si="81"/>
        <v>2</v>
      </c>
      <c r="J1286" s="2" t="s">
        <v>422</v>
      </c>
      <c r="K1286" s="21">
        <v>100</v>
      </c>
      <c r="L1286" t="e">
        <f>INDEX('A I D FUTURES'!$B:$B,MATCH(H1286,'A I D FUTURES'!$A:$A,0))</f>
        <v>#N/A</v>
      </c>
    </row>
    <row r="1287" spans="1:13" x14ac:dyDescent="0.25">
      <c r="A1287" s="70" t="s">
        <v>156</v>
      </c>
      <c r="B1287" s="40" t="s">
        <v>278</v>
      </c>
      <c r="C1287" s="40" t="s">
        <v>2751</v>
      </c>
      <c r="D1287" s="40" t="s">
        <v>2750</v>
      </c>
      <c r="E1287" s="68">
        <v>49100</v>
      </c>
      <c r="F1287" s="2" t="s">
        <v>320</v>
      </c>
      <c r="G1287" s="40">
        <v>2220301</v>
      </c>
      <c r="H1287" s="2" t="str">
        <f t="shared" si="80"/>
        <v>491002220301</v>
      </c>
      <c r="I1287" s="2" t="str">
        <f t="shared" si="81"/>
        <v>2</v>
      </c>
      <c r="J1287" s="2" t="s">
        <v>426</v>
      </c>
      <c r="K1287" s="21">
        <v>2250</v>
      </c>
      <c r="L1287" t="e">
        <f>INDEX('A I D FUTURES'!$B:$B,MATCH(H1287,'A I D FUTURES'!$A:$A,0))</f>
        <v>#N/A</v>
      </c>
    </row>
    <row r="1288" spans="1:13" x14ac:dyDescent="0.25">
      <c r="A1288" s="70" t="s">
        <v>156</v>
      </c>
      <c r="B1288" s="40" t="s">
        <v>156</v>
      </c>
      <c r="C1288" s="40" t="s">
        <v>2751</v>
      </c>
      <c r="D1288" s="40" t="s">
        <v>2750</v>
      </c>
      <c r="E1288" s="68">
        <v>49100</v>
      </c>
      <c r="F1288" s="2" t="s">
        <v>320</v>
      </c>
      <c r="G1288" s="40">
        <v>2240001</v>
      </c>
      <c r="H1288" s="2" t="str">
        <f t="shared" si="80"/>
        <v>491002240001</v>
      </c>
      <c r="I1288" s="2" t="str">
        <f t="shared" si="81"/>
        <v>2</v>
      </c>
      <c r="J1288" s="2" t="s">
        <v>428</v>
      </c>
      <c r="K1288" s="21">
        <v>400</v>
      </c>
      <c r="L1288" t="e">
        <f>INDEX('A I D FUTURES'!$B:$B,MATCH(H1288,'A I D FUTURES'!$A:$A,0))</f>
        <v>#N/A</v>
      </c>
    </row>
    <row r="1289" spans="1:13" x14ac:dyDescent="0.25">
      <c r="A1289" s="70" t="s">
        <v>156</v>
      </c>
      <c r="B1289" s="40" t="s">
        <v>156</v>
      </c>
      <c r="C1289" s="40" t="s">
        <v>2751</v>
      </c>
      <c r="D1289" s="40" t="s">
        <v>2750</v>
      </c>
      <c r="E1289" s="68">
        <v>49100</v>
      </c>
      <c r="F1289" s="2" t="s">
        <v>320</v>
      </c>
      <c r="G1289" s="40">
        <v>2250000</v>
      </c>
      <c r="H1289" s="2" t="str">
        <f t="shared" si="80"/>
        <v>491002250000</v>
      </c>
      <c r="I1289" s="2" t="str">
        <f t="shared" si="81"/>
        <v>2</v>
      </c>
      <c r="J1289" s="2" t="s">
        <v>432</v>
      </c>
      <c r="K1289" s="21">
        <v>1300</v>
      </c>
      <c r="L1289" t="e">
        <f>INDEX('A I D FUTURES'!$B:$B,MATCH(H1289,'A I D FUTURES'!$A:$A,0))</f>
        <v>#N/A</v>
      </c>
    </row>
    <row r="1290" spans="1:13" x14ac:dyDescent="0.25">
      <c r="A1290" s="70" t="s">
        <v>156</v>
      </c>
      <c r="B1290" s="40" t="s">
        <v>156</v>
      </c>
      <c r="C1290" s="40" t="s">
        <v>2751</v>
      </c>
      <c r="D1290" s="40" t="s">
        <v>2750</v>
      </c>
      <c r="E1290" s="68">
        <v>49100</v>
      </c>
      <c r="F1290" s="2" t="s">
        <v>320</v>
      </c>
      <c r="G1290" s="40">
        <v>2260101</v>
      </c>
      <c r="H1290" s="2" t="str">
        <f t="shared" si="80"/>
        <v>491002260101</v>
      </c>
      <c r="I1290" s="2" t="str">
        <f t="shared" si="81"/>
        <v>2</v>
      </c>
      <c r="J1290" s="34" t="s">
        <v>2307</v>
      </c>
      <c r="K1290" s="21">
        <v>1000</v>
      </c>
      <c r="L1290" t="e">
        <f>INDEX('A I D FUTURES'!$B:$B,MATCH(H1290,'A I D FUTURES'!$A:$A,0))</f>
        <v>#N/A</v>
      </c>
    </row>
    <row r="1291" spans="1:13" x14ac:dyDescent="0.25">
      <c r="A1291" s="70" t="s">
        <v>156</v>
      </c>
      <c r="B1291" s="40" t="s">
        <v>156</v>
      </c>
      <c r="C1291" s="40" t="s">
        <v>2751</v>
      </c>
      <c r="D1291" s="40" t="s">
        <v>2750</v>
      </c>
      <c r="E1291" s="68">
        <v>49100</v>
      </c>
      <c r="F1291" s="2" t="s">
        <v>320</v>
      </c>
      <c r="G1291" s="40">
        <v>2260201</v>
      </c>
      <c r="H1291" s="2" t="str">
        <f t="shared" si="80"/>
        <v>491002260201</v>
      </c>
      <c r="I1291" s="2" t="str">
        <f t="shared" si="81"/>
        <v>2</v>
      </c>
      <c r="J1291" s="2" t="s">
        <v>440</v>
      </c>
      <c r="K1291" s="21">
        <v>100</v>
      </c>
      <c r="L1291" t="e">
        <f>INDEX('A I D FUTURES'!$B:$B,MATCH(H1291,'A I D FUTURES'!$A:$A,0))</f>
        <v>#N/A</v>
      </c>
    </row>
    <row r="1292" spans="1:13" x14ac:dyDescent="0.25">
      <c r="A1292" s="70" t="s">
        <v>156</v>
      </c>
      <c r="B1292" s="40" t="s">
        <v>156</v>
      </c>
      <c r="C1292" s="40" t="s">
        <v>2751</v>
      </c>
      <c r="D1292" s="40" t="s">
        <v>2750</v>
      </c>
      <c r="E1292" s="68">
        <v>49100</v>
      </c>
      <c r="F1292" s="2" t="s">
        <v>320</v>
      </c>
      <c r="G1292" s="40">
        <v>2270600</v>
      </c>
      <c r="H1292" s="2" t="str">
        <f t="shared" si="80"/>
        <v>491002270600</v>
      </c>
      <c r="I1292" s="2" t="str">
        <f t="shared" si="81"/>
        <v>2</v>
      </c>
      <c r="J1292" s="2" t="s">
        <v>522</v>
      </c>
      <c r="K1292" s="21">
        <v>3500</v>
      </c>
      <c r="L1292" t="e">
        <f>INDEX('A I D FUTURES'!$B:$B,MATCH(H1292,'A I D FUTURES'!$A:$A,0))</f>
        <v>#N/A</v>
      </c>
    </row>
    <row r="1293" spans="1:13" x14ac:dyDescent="0.25">
      <c r="A1293" s="70" t="s">
        <v>156</v>
      </c>
      <c r="B1293" s="40" t="s">
        <v>278</v>
      </c>
      <c r="C1293" s="40" t="s">
        <v>2751</v>
      </c>
      <c r="D1293" s="40" t="s">
        <v>2750</v>
      </c>
      <c r="E1293" s="68">
        <v>49100</v>
      </c>
      <c r="F1293" s="2" t="s">
        <v>320</v>
      </c>
      <c r="G1293" s="40">
        <v>2279900</v>
      </c>
      <c r="H1293" s="2" t="str">
        <f t="shared" si="80"/>
        <v>491002279900</v>
      </c>
      <c r="I1293" s="2" t="str">
        <f t="shared" si="81"/>
        <v>2</v>
      </c>
      <c r="J1293" s="2" t="s">
        <v>527</v>
      </c>
      <c r="K1293" s="21">
        <v>3000</v>
      </c>
      <c r="L1293" t="e">
        <f>INDEX('A I D FUTURES'!$B:$B,MATCH(H1293,'A I D FUTURES'!$A:$A,0))</f>
        <v>#N/A</v>
      </c>
    </row>
    <row r="1294" spans="1:13" x14ac:dyDescent="0.25">
      <c r="A1294" s="70" t="s">
        <v>156</v>
      </c>
      <c r="B1294" s="40" t="s">
        <v>156</v>
      </c>
      <c r="C1294" s="40" t="s">
        <v>2751</v>
      </c>
      <c r="D1294" s="40" t="s">
        <v>2750</v>
      </c>
      <c r="E1294" s="68">
        <v>49100</v>
      </c>
      <c r="F1294" s="2" t="s">
        <v>320</v>
      </c>
      <c r="G1294" s="40">
        <v>2302000</v>
      </c>
      <c r="H1294" s="2" t="str">
        <f t="shared" si="80"/>
        <v>491002302000</v>
      </c>
      <c r="I1294" s="2" t="str">
        <f t="shared" si="81"/>
        <v>2</v>
      </c>
      <c r="J1294" s="2" t="s">
        <v>578</v>
      </c>
      <c r="K1294" s="21">
        <v>50</v>
      </c>
      <c r="L1294" t="e">
        <f>INDEX('A I D FUTURES'!$B:$B,MATCH(H1294,'A I D FUTURES'!$A:$A,0))</f>
        <v>#N/A</v>
      </c>
    </row>
    <row r="1295" spans="1:13" x14ac:dyDescent="0.25">
      <c r="A1295" s="70" t="s">
        <v>156</v>
      </c>
      <c r="B1295" s="40" t="s">
        <v>156</v>
      </c>
      <c r="C1295" s="40" t="s">
        <v>2751</v>
      </c>
      <c r="D1295" s="40" t="s">
        <v>2750</v>
      </c>
      <c r="E1295" s="68">
        <v>49100</v>
      </c>
      <c r="F1295" s="2" t="s">
        <v>320</v>
      </c>
      <c r="G1295" s="40">
        <v>2312000</v>
      </c>
      <c r="H1295" s="2" t="str">
        <f t="shared" si="80"/>
        <v>491002312000</v>
      </c>
      <c r="I1295" s="2" t="str">
        <f t="shared" si="81"/>
        <v>2</v>
      </c>
      <c r="J1295" s="2" t="s">
        <v>580</v>
      </c>
      <c r="K1295" s="21">
        <v>200</v>
      </c>
      <c r="L1295" t="e">
        <f>INDEX('A I D FUTURES'!$B:$B,MATCH(H1295,'A I D FUTURES'!$A:$A,0))</f>
        <v>#N/A</v>
      </c>
    </row>
    <row r="1296" spans="1:13" x14ac:dyDescent="0.25">
      <c r="A1296" s="70" t="s">
        <v>278</v>
      </c>
      <c r="B1296" s="40" t="s">
        <v>278</v>
      </c>
      <c r="C1296" s="40" t="s">
        <v>2751</v>
      </c>
      <c r="D1296" s="40" t="s">
        <v>2750</v>
      </c>
      <c r="E1296" s="68">
        <v>49101</v>
      </c>
      <c r="F1296" s="2" t="s">
        <v>565</v>
      </c>
      <c r="G1296" s="40">
        <v>2279954</v>
      </c>
      <c r="H1296" s="2" t="str">
        <f t="shared" si="80"/>
        <v>491012279954</v>
      </c>
      <c r="I1296" s="2" t="str">
        <f t="shared" si="81"/>
        <v>2</v>
      </c>
      <c r="J1296" s="2" t="s">
        <v>566</v>
      </c>
      <c r="K1296" s="21">
        <v>4835.97</v>
      </c>
      <c r="L1296">
        <f>INDEX('A I D FUTURES'!$B:$B,MATCH(H1296,'A I D FUTURES'!$A:$A,0))</f>
        <v>2417.98</v>
      </c>
    </row>
    <row r="1297" spans="1:14" x14ac:dyDescent="0.25">
      <c r="A1297" s="69" t="s">
        <v>284</v>
      </c>
      <c r="B1297" s="108" t="s">
        <v>284</v>
      </c>
      <c r="C1297" s="40" t="s">
        <v>2751</v>
      </c>
      <c r="D1297" s="40" t="s">
        <v>2750</v>
      </c>
      <c r="E1297" s="65">
        <v>91200</v>
      </c>
      <c r="F1297" s="64" t="s">
        <v>285</v>
      </c>
      <c r="G1297" s="87">
        <v>1000101</v>
      </c>
      <c r="H1297" s="64" t="str">
        <f t="shared" si="80"/>
        <v>912001000101</v>
      </c>
      <c r="I1297" s="64" t="str">
        <f t="shared" si="81"/>
        <v>1</v>
      </c>
      <c r="J1297" s="64" t="s">
        <v>286</v>
      </c>
      <c r="K1297" s="21">
        <v>218945.36</v>
      </c>
      <c r="L1297" t="e">
        <f>INDEX('A I D FUTURES'!$B:$B,MATCH(H1297,'A I D FUTURES'!$A:$A,0))</f>
        <v>#N/A</v>
      </c>
    </row>
    <row r="1298" spans="1:14" x14ac:dyDescent="0.25">
      <c r="A1298" s="69" t="s">
        <v>284</v>
      </c>
      <c r="B1298" s="108" t="s">
        <v>284</v>
      </c>
      <c r="C1298" s="40" t="s">
        <v>2751</v>
      </c>
      <c r="D1298" s="40" t="s">
        <v>2750</v>
      </c>
      <c r="E1298" s="65">
        <v>91200</v>
      </c>
      <c r="F1298" s="64" t="s">
        <v>285</v>
      </c>
      <c r="G1298" s="87">
        <v>1600001</v>
      </c>
      <c r="H1298" s="64" t="str">
        <f t="shared" si="80"/>
        <v>912001600001</v>
      </c>
      <c r="I1298" s="64" t="str">
        <f t="shared" si="81"/>
        <v>1</v>
      </c>
      <c r="J1298" s="64" t="s">
        <v>349</v>
      </c>
      <c r="K1298" s="21">
        <v>71266.36</v>
      </c>
      <c r="L1298" t="e">
        <f>INDEX('A I D FUTURES'!$B:$B,MATCH(H1298,'A I D FUTURES'!$A:$A,0))</f>
        <v>#N/A</v>
      </c>
    </row>
    <row r="1299" spans="1:14" x14ac:dyDescent="0.25">
      <c r="A1299" s="70" t="s">
        <v>278</v>
      </c>
      <c r="B1299" s="40" t="s">
        <v>278</v>
      </c>
      <c r="C1299" s="40" t="s">
        <v>2751</v>
      </c>
      <c r="D1299" s="40" t="s">
        <v>2750</v>
      </c>
      <c r="E1299" s="68">
        <v>91200</v>
      </c>
      <c r="F1299" s="2" t="s">
        <v>285</v>
      </c>
      <c r="G1299" s="40">
        <v>2220001</v>
      </c>
      <c r="H1299" s="2" t="str">
        <f t="shared" si="80"/>
        <v>912002220001</v>
      </c>
      <c r="I1299" s="2" t="str">
        <f t="shared" si="81"/>
        <v>2</v>
      </c>
      <c r="J1299" s="2" t="s">
        <v>421</v>
      </c>
      <c r="K1299" s="21">
        <v>300</v>
      </c>
      <c r="L1299">
        <f>INDEX('A I D FUTURES'!$B:$B,MATCH(H1299,'A I D FUTURES'!$A:$A,0))</f>
        <v>300</v>
      </c>
    </row>
    <row r="1300" spans="1:14" x14ac:dyDescent="0.25">
      <c r="A1300" s="70" t="s">
        <v>438</v>
      </c>
      <c r="B1300" s="40" t="s">
        <v>438</v>
      </c>
      <c r="C1300" s="40" t="s">
        <v>2751</v>
      </c>
      <c r="D1300" s="40" t="s">
        <v>2750</v>
      </c>
      <c r="E1300" s="68">
        <v>91200</v>
      </c>
      <c r="F1300" s="2" t="s">
        <v>285</v>
      </c>
      <c r="G1300" s="40">
        <v>2260101</v>
      </c>
      <c r="H1300" s="2" t="str">
        <f t="shared" si="80"/>
        <v>912002260101</v>
      </c>
      <c r="I1300" s="2" t="str">
        <f t="shared" si="81"/>
        <v>2</v>
      </c>
      <c r="J1300" s="34" t="s">
        <v>2307</v>
      </c>
      <c r="K1300" s="21">
        <v>1500</v>
      </c>
      <c r="L1300" t="e">
        <f>INDEX('A I D FUTURES'!$B:$B,MATCH(H1300,'A I D FUTURES'!$A:$A,0))</f>
        <v>#N/A</v>
      </c>
    </row>
    <row r="1301" spans="1:14" x14ac:dyDescent="0.25">
      <c r="A1301" s="70" t="s">
        <v>438</v>
      </c>
      <c r="B1301" s="40" t="s">
        <v>429</v>
      </c>
      <c r="C1301" s="40" t="s">
        <v>2751</v>
      </c>
      <c r="D1301" s="40" t="s">
        <v>2750</v>
      </c>
      <c r="E1301" s="68">
        <v>91200</v>
      </c>
      <c r="F1301" s="2" t="s">
        <v>285</v>
      </c>
      <c r="G1301" s="40">
        <v>2260102</v>
      </c>
      <c r="H1301" s="2" t="str">
        <f t="shared" si="80"/>
        <v>912002260102</v>
      </c>
      <c r="I1301" s="2" t="str">
        <f t="shared" si="81"/>
        <v>2</v>
      </c>
      <c r="J1301" s="2" t="s">
        <v>439</v>
      </c>
      <c r="K1301" s="21">
        <v>363</v>
      </c>
      <c r="L1301">
        <f>INDEX('A I D FUTURES'!$B:$B,MATCH(H1301,'A I D FUTURES'!$A:$A,0))</f>
        <v>363</v>
      </c>
    </row>
    <row r="1302" spans="1:14" x14ac:dyDescent="0.25">
      <c r="A1302" s="70" t="s">
        <v>438</v>
      </c>
      <c r="B1302" s="40" t="s">
        <v>438</v>
      </c>
      <c r="C1302" s="40" t="s">
        <v>2751</v>
      </c>
      <c r="D1302" s="40" t="s">
        <v>2750</v>
      </c>
      <c r="E1302" s="68">
        <v>91200</v>
      </c>
      <c r="F1302" s="2" t="s">
        <v>285</v>
      </c>
      <c r="G1302" s="40">
        <v>2269900</v>
      </c>
      <c r="H1302" s="2" t="str">
        <f t="shared" si="80"/>
        <v>912002269900</v>
      </c>
      <c r="I1302" s="2" t="str">
        <f t="shared" si="81"/>
        <v>2</v>
      </c>
      <c r="J1302" s="2" t="s">
        <v>469</v>
      </c>
      <c r="K1302" s="21">
        <v>1500</v>
      </c>
      <c r="L1302" t="e">
        <f>INDEX('A I D FUTURES'!$B:$B,MATCH(H1302,'A I D FUTURES'!$A:$A,0))</f>
        <v>#N/A</v>
      </c>
    </row>
    <row r="1303" spans="1:14" x14ac:dyDescent="0.25">
      <c r="A1303" s="70" t="s">
        <v>438</v>
      </c>
      <c r="B1303" s="40" t="s">
        <v>438</v>
      </c>
      <c r="C1303" s="40" t="s">
        <v>2751</v>
      </c>
      <c r="D1303" s="40" t="s">
        <v>2750</v>
      </c>
      <c r="E1303" s="68">
        <v>91200</v>
      </c>
      <c r="F1303" s="2" t="s">
        <v>285</v>
      </c>
      <c r="G1303" s="40">
        <v>2269915</v>
      </c>
      <c r="H1303" s="2" t="str">
        <f t="shared" si="80"/>
        <v>912002269915</v>
      </c>
      <c r="I1303" s="2" t="str">
        <f t="shared" si="81"/>
        <v>2</v>
      </c>
      <c r="J1303" s="2" t="s">
        <v>489</v>
      </c>
      <c r="K1303" s="21">
        <v>14750</v>
      </c>
      <c r="L1303" t="e">
        <f>INDEX('A I D FUTURES'!$B:$B,MATCH(H1303,'A I D FUTURES'!$A:$A,0))</f>
        <v>#N/A</v>
      </c>
    </row>
    <row r="1304" spans="1:14" x14ac:dyDescent="0.25">
      <c r="A1304" s="70" t="s">
        <v>438</v>
      </c>
      <c r="B1304" s="40" t="s">
        <v>284</v>
      </c>
      <c r="C1304" s="40" t="s">
        <v>2751</v>
      </c>
      <c r="D1304" s="40" t="s">
        <v>2750</v>
      </c>
      <c r="E1304" s="68">
        <v>91200</v>
      </c>
      <c r="F1304" s="2" t="s">
        <v>285</v>
      </c>
      <c r="G1304" s="40">
        <v>2300001</v>
      </c>
      <c r="H1304" s="2" t="str">
        <f t="shared" si="80"/>
        <v>912002300001</v>
      </c>
      <c r="I1304" s="2" t="str">
        <f t="shared" si="81"/>
        <v>2</v>
      </c>
      <c r="J1304" s="2" t="s">
        <v>576</v>
      </c>
      <c r="K1304" s="21">
        <v>400</v>
      </c>
      <c r="L1304" t="e">
        <f>INDEX('A I D FUTURES'!$B:$B,MATCH(H1304,'A I D FUTURES'!$A:$A,0))</f>
        <v>#N/A</v>
      </c>
    </row>
    <row r="1305" spans="1:14" x14ac:dyDescent="0.25">
      <c r="A1305" s="70" t="s">
        <v>438</v>
      </c>
      <c r="B1305" s="40" t="s">
        <v>284</v>
      </c>
      <c r="C1305" s="40" t="s">
        <v>2751</v>
      </c>
      <c r="D1305" s="40" t="s">
        <v>2750</v>
      </c>
      <c r="E1305" s="68">
        <v>91200</v>
      </c>
      <c r="F1305" s="2" t="s">
        <v>285</v>
      </c>
      <c r="G1305" s="40">
        <v>2300002</v>
      </c>
      <c r="H1305" s="2" t="str">
        <f t="shared" si="80"/>
        <v>912002300002</v>
      </c>
      <c r="I1305" s="2" t="str">
        <f t="shared" si="81"/>
        <v>2</v>
      </c>
      <c r="J1305" s="2" t="s">
        <v>577</v>
      </c>
      <c r="K1305" s="21">
        <v>36500</v>
      </c>
      <c r="L1305" t="e">
        <f>INDEX('A I D FUTURES'!$B:$B,MATCH(H1305,'A I D FUTURES'!$A:$A,0))</f>
        <v>#N/A</v>
      </c>
    </row>
    <row r="1306" spans="1:14" x14ac:dyDescent="0.25">
      <c r="A1306" s="70" t="s">
        <v>438</v>
      </c>
      <c r="B1306" s="40" t="s">
        <v>284</v>
      </c>
      <c r="C1306" s="40" t="s">
        <v>2751</v>
      </c>
      <c r="D1306" s="40" t="s">
        <v>2750</v>
      </c>
      <c r="E1306" s="68">
        <v>91200</v>
      </c>
      <c r="F1306" s="2" t="s">
        <v>285</v>
      </c>
      <c r="G1306" s="40">
        <v>2310000</v>
      </c>
      <c r="H1306" s="2" t="str">
        <f t="shared" si="80"/>
        <v>912002310000</v>
      </c>
      <c r="I1306" s="2" t="str">
        <f t="shared" si="81"/>
        <v>2</v>
      </c>
      <c r="J1306" s="2" t="s">
        <v>579</v>
      </c>
      <c r="K1306" s="21">
        <v>600</v>
      </c>
      <c r="L1306" t="e">
        <f>INDEX('A I D FUTURES'!$B:$B,MATCH(H1306,'A I D FUTURES'!$A:$A,0))</f>
        <v>#N/A</v>
      </c>
    </row>
    <row r="1307" spans="1:14" x14ac:dyDescent="0.25">
      <c r="A1307" s="70" t="s">
        <v>438</v>
      </c>
      <c r="B1307" s="40" t="s">
        <v>284</v>
      </c>
      <c r="C1307" s="40" t="s">
        <v>2751</v>
      </c>
      <c r="D1307" s="40" t="s">
        <v>2750</v>
      </c>
      <c r="E1307" s="68">
        <v>91200</v>
      </c>
      <c r="F1307" s="2" t="s">
        <v>285</v>
      </c>
      <c r="G1307" s="40">
        <v>2330001</v>
      </c>
      <c r="H1307" s="2" t="str">
        <f t="shared" si="80"/>
        <v>912002330001</v>
      </c>
      <c r="I1307" s="2" t="str">
        <f t="shared" si="81"/>
        <v>2</v>
      </c>
      <c r="J1307" s="2" t="s">
        <v>582</v>
      </c>
      <c r="K1307" s="21">
        <v>17100</v>
      </c>
      <c r="L1307" t="e">
        <f>INDEX('A I D FUTURES'!$B:$B,MATCH(H1307,'A I D FUTURES'!$A:$A,0))</f>
        <v>#N/A</v>
      </c>
    </row>
    <row r="1308" spans="1:14" x14ac:dyDescent="0.25">
      <c r="A1308" s="70" t="s">
        <v>125</v>
      </c>
      <c r="B1308" s="40" t="s">
        <v>125</v>
      </c>
      <c r="C1308" s="40" t="s">
        <v>2758</v>
      </c>
      <c r="D1308" s="40" t="s">
        <v>2757</v>
      </c>
      <c r="E1308" s="68">
        <v>91200</v>
      </c>
      <c r="F1308" s="2" t="s">
        <v>285</v>
      </c>
      <c r="G1308" s="40">
        <v>4800012</v>
      </c>
      <c r="H1308" s="2" t="str">
        <f t="shared" si="80"/>
        <v>912004800012</v>
      </c>
      <c r="I1308" s="2" t="str">
        <f t="shared" si="81"/>
        <v>4</v>
      </c>
      <c r="J1308" s="40" t="s">
        <v>692</v>
      </c>
      <c r="K1308" s="21">
        <v>4000</v>
      </c>
      <c r="L1308" t="e">
        <f>INDEX('A I D FUTURES'!$B:$B,MATCH(H1308,'A I D FUTURES'!$A:$A,0))</f>
        <v>#N/A</v>
      </c>
      <c r="M1308" s="56" t="e">
        <f>+K1308-L1308</f>
        <v>#N/A</v>
      </c>
      <c r="N1308" s="56"/>
    </row>
    <row r="1309" spans="1:14" x14ac:dyDescent="0.25">
      <c r="A1309" s="70" t="s">
        <v>125</v>
      </c>
      <c r="B1309" s="40" t="s">
        <v>125</v>
      </c>
      <c r="C1309" s="40" t="s">
        <v>2758</v>
      </c>
      <c r="D1309" s="40" t="s">
        <v>2757</v>
      </c>
      <c r="E1309" s="68">
        <v>91200</v>
      </c>
      <c r="F1309" s="2" t="s">
        <v>285</v>
      </c>
      <c r="G1309" s="40">
        <v>4800061</v>
      </c>
      <c r="H1309" s="2" t="str">
        <f t="shared" si="80"/>
        <v>912004800061</v>
      </c>
      <c r="I1309" s="2" t="str">
        <f t="shared" si="81"/>
        <v>4</v>
      </c>
      <c r="J1309" s="40" t="s">
        <v>648</v>
      </c>
      <c r="K1309" s="21">
        <v>1600</v>
      </c>
      <c r="L1309" t="e">
        <f>INDEX('A I D FUTURES'!$B:$B,MATCH(H1309,'A I D FUTURES'!$A:$A,0))</f>
        <v>#N/A</v>
      </c>
    </row>
    <row r="1310" spans="1:14" x14ac:dyDescent="0.25">
      <c r="A1310" s="70" t="s">
        <v>125</v>
      </c>
      <c r="B1310" s="40" t="s">
        <v>125</v>
      </c>
      <c r="C1310" s="40" t="s">
        <v>2758</v>
      </c>
      <c r="D1310" s="40" t="s">
        <v>2757</v>
      </c>
      <c r="E1310" s="68">
        <v>91200</v>
      </c>
      <c r="F1310" s="2" t="s">
        <v>285</v>
      </c>
      <c r="G1310" s="40">
        <v>4800078</v>
      </c>
      <c r="H1310" s="2" t="str">
        <f t="shared" si="80"/>
        <v>912004800078</v>
      </c>
      <c r="I1310" s="2" t="str">
        <f t="shared" si="81"/>
        <v>4</v>
      </c>
      <c r="J1310" s="40" t="s">
        <v>657</v>
      </c>
      <c r="K1310" s="21">
        <v>7500</v>
      </c>
      <c r="L1310" t="e">
        <f>INDEX('A I D FUTURES'!$B:$B,MATCH(H1310,'A I D FUTURES'!$A:$A,0))</f>
        <v>#N/A</v>
      </c>
    </row>
    <row r="1311" spans="1:14" x14ac:dyDescent="0.25">
      <c r="A1311" s="70" t="s">
        <v>438</v>
      </c>
      <c r="B1311" s="40" t="s">
        <v>438</v>
      </c>
      <c r="C1311" s="40" t="s">
        <v>2751</v>
      </c>
      <c r="D1311" s="40" t="s">
        <v>2750</v>
      </c>
      <c r="E1311" s="68">
        <v>91200</v>
      </c>
      <c r="F1311" s="2" t="s">
        <v>285</v>
      </c>
      <c r="G1311" s="40">
        <v>4800079</v>
      </c>
      <c r="H1311" s="2" t="str">
        <f t="shared" si="80"/>
        <v>912004800079</v>
      </c>
      <c r="I1311" s="2" t="str">
        <f t="shared" si="81"/>
        <v>4</v>
      </c>
      <c r="J1311" s="40" t="s">
        <v>658</v>
      </c>
      <c r="K1311" s="21">
        <v>12700</v>
      </c>
      <c r="L1311" t="e">
        <f>INDEX('A I D FUTURES'!$B:$B,MATCH(H1311,'A I D FUTURES'!$A:$A,0))</f>
        <v>#N/A</v>
      </c>
    </row>
    <row r="1312" spans="1:14" x14ac:dyDescent="0.25">
      <c r="A1312" s="70" t="s">
        <v>125</v>
      </c>
      <c r="B1312" s="40" t="s">
        <v>125</v>
      </c>
      <c r="C1312" s="40" t="s">
        <v>2758</v>
      </c>
      <c r="D1312" s="40" t="s">
        <v>2757</v>
      </c>
      <c r="E1312" s="68">
        <v>91200</v>
      </c>
      <c r="F1312" s="2" t="s">
        <v>285</v>
      </c>
      <c r="G1312" s="40">
        <v>4800157</v>
      </c>
      <c r="H1312" s="2" t="str">
        <f t="shared" si="80"/>
        <v>912004800157</v>
      </c>
      <c r="I1312" s="2" t="str">
        <f t="shared" si="81"/>
        <v>4</v>
      </c>
      <c r="J1312" s="40" t="s">
        <v>690</v>
      </c>
      <c r="K1312" s="21">
        <v>1500</v>
      </c>
      <c r="L1312" t="e">
        <f>INDEX('A I D FUTURES'!$B:$B,MATCH(H1312,'A I D FUTURES'!$A:$A,0))</f>
        <v>#N/A</v>
      </c>
    </row>
    <row r="1313" spans="1:13" x14ac:dyDescent="0.25">
      <c r="A1313" s="69" t="s">
        <v>284</v>
      </c>
      <c r="B1313" s="108" t="s">
        <v>284</v>
      </c>
      <c r="C1313" s="40" t="s">
        <v>2751</v>
      </c>
      <c r="D1313" s="40" t="s">
        <v>2750</v>
      </c>
      <c r="E1313" s="65">
        <v>92000</v>
      </c>
      <c r="F1313" s="64" t="s">
        <v>288</v>
      </c>
      <c r="G1313" s="87">
        <v>1200001</v>
      </c>
      <c r="H1313" s="64" t="str">
        <f t="shared" si="80"/>
        <v>920001200001</v>
      </c>
      <c r="I1313" s="64" t="str">
        <f t="shared" si="81"/>
        <v>1</v>
      </c>
      <c r="J1313" s="64" t="s">
        <v>287</v>
      </c>
      <c r="K1313" s="21">
        <v>50886.78</v>
      </c>
      <c r="L1313" t="e">
        <f>INDEX('A I D FUTURES'!$B:$B,MATCH(H1313,'A I D FUTURES'!$A:$A,0))</f>
        <v>#N/A</v>
      </c>
      <c r="M1313" s="56" t="e">
        <f t="shared" ref="M1313:M1314" si="82">+K1313-L1313</f>
        <v>#N/A</v>
      </c>
    </row>
    <row r="1314" spans="1:13" x14ac:dyDescent="0.25">
      <c r="A1314" s="69" t="s">
        <v>284</v>
      </c>
      <c r="B1314" s="108" t="s">
        <v>284</v>
      </c>
      <c r="C1314" s="40" t="s">
        <v>2751</v>
      </c>
      <c r="D1314" s="40" t="s">
        <v>2750</v>
      </c>
      <c r="E1314" s="65">
        <v>92000</v>
      </c>
      <c r="F1314" s="64" t="s">
        <v>288</v>
      </c>
      <c r="G1314" s="87">
        <v>1200301</v>
      </c>
      <c r="H1314" s="64" t="str">
        <f t="shared" si="80"/>
        <v>920001200301</v>
      </c>
      <c r="I1314" s="64" t="str">
        <f t="shared" si="81"/>
        <v>1</v>
      </c>
      <c r="J1314" s="64" t="s">
        <v>291</v>
      </c>
      <c r="K1314" s="21">
        <v>22845.58</v>
      </c>
      <c r="L1314" t="e">
        <f>INDEX('A I D FUTURES'!$B:$B,MATCH(H1314,'A I D FUTURES'!$A:$A,0))</f>
        <v>#N/A</v>
      </c>
      <c r="M1314" s="56" t="e">
        <f t="shared" si="82"/>
        <v>#N/A</v>
      </c>
    </row>
    <row r="1315" spans="1:13" x14ac:dyDescent="0.25">
      <c r="A1315" s="69" t="s">
        <v>284</v>
      </c>
      <c r="B1315" s="108" t="s">
        <v>284</v>
      </c>
      <c r="C1315" s="40" t="s">
        <v>2751</v>
      </c>
      <c r="D1315" s="40" t="s">
        <v>2750</v>
      </c>
      <c r="E1315" s="65">
        <v>92000</v>
      </c>
      <c r="F1315" s="64" t="s">
        <v>288</v>
      </c>
      <c r="G1315" s="87">
        <v>1200601</v>
      </c>
      <c r="H1315" s="64" t="str">
        <f t="shared" si="80"/>
        <v>920001200601</v>
      </c>
      <c r="I1315" s="64" t="str">
        <f t="shared" si="81"/>
        <v>1</v>
      </c>
      <c r="J1315" s="64" t="s">
        <v>295</v>
      </c>
      <c r="K1315" s="21">
        <v>22331.22</v>
      </c>
      <c r="L1315" t="e">
        <f>INDEX('A I D FUTURES'!$B:$B,MATCH(H1315,'A I D FUTURES'!$A:$A,0))</f>
        <v>#N/A</v>
      </c>
    </row>
    <row r="1316" spans="1:13" x14ac:dyDescent="0.25">
      <c r="A1316" s="69" t="s">
        <v>284</v>
      </c>
      <c r="B1316" s="108" t="s">
        <v>284</v>
      </c>
      <c r="C1316" s="40" t="s">
        <v>2751</v>
      </c>
      <c r="D1316" s="40" t="s">
        <v>2750</v>
      </c>
      <c r="E1316" s="65">
        <v>92000</v>
      </c>
      <c r="F1316" s="64" t="s">
        <v>288</v>
      </c>
      <c r="G1316" s="87">
        <v>1210001</v>
      </c>
      <c r="H1316" s="64" t="str">
        <f t="shared" si="80"/>
        <v>920001210001</v>
      </c>
      <c r="I1316" s="64" t="str">
        <f t="shared" si="81"/>
        <v>1</v>
      </c>
      <c r="J1316" s="64" t="s">
        <v>297</v>
      </c>
      <c r="K1316" s="21">
        <v>51783.199999999997</v>
      </c>
      <c r="L1316" t="e">
        <f>INDEX('A I D FUTURES'!$B:$B,MATCH(H1316,'A I D FUTURES'!$A:$A,0))</f>
        <v>#N/A</v>
      </c>
      <c r="M1316" s="56" t="e">
        <f>+K1316-L1316</f>
        <v>#N/A</v>
      </c>
    </row>
    <row r="1317" spans="1:13" x14ac:dyDescent="0.25">
      <c r="A1317" s="69" t="s">
        <v>284</v>
      </c>
      <c r="B1317" s="108" t="s">
        <v>284</v>
      </c>
      <c r="C1317" s="40" t="s">
        <v>2751</v>
      </c>
      <c r="D1317" s="40" t="s">
        <v>2750</v>
      </c>
      <c r="E1317" s="65">
        <v>92000</v>
      </c>
      <c r="F1317" s="64" t="s">
        <v>288</v>
      </c>
      <c r="G1317" s="87">
        <v>1210101</v>
      </c>
      <c r="H1317" s="64" t="str">
        <f t="shared" si="80"/>
        <v>920001210101</v>
      </c>
      <c r="I1317" s="64" t="str">
        <f t="shared" si="81"/>
        <v>1</v>
      </c>
      <c r="J1317" s="64" t="s">
        <v>298</v>
      </c>
      <c r="K1317" s="21">
        <v>75752.740000000005</v>
      </c>
      <c r="L1317" t="e">
        <f>INDEX('A I D FUTURES'!$B:$B,MATCH(H1317,'A I D FUTURES'!$A:$A,0))</f>
        <v>#N/A</v>
      </c>
    </row>
    <row r="1318" spans="1:13" x14ac:dyDescent="0.25">
      <c r="A1318" s="69" t="s">
        <v>284</v>
      </c>
      <c r="B1318" s="108" t="s">
        <v>284</v>
      </c>
      <c r="C1318" s="40" t="s">
        <v>2751</v>
      </c>
      <c r="D1318" s="40" t="s">
        <v>2750</v>
      </c>
      <c r="E1318" s="65">
        <v>92000</v>
      </c>
      <c r="F1318" s="64" t="s">
        <v>288</v>
      </c>
      <c r="G1318" s="87">
        <v>1300001</v>
      </c>
      <c r="H1318" s="64" t="str">
        <f t="shared" si="80"/>
        <v>920001300001</v>
      </c>
      <c r="I1318" s="64" t="str">
        <f t="shared" si="81"/>
        <v>1</v>
      </c>
      <c r="J1318" s="64" t="s">
        <v>299</v>
      </c>
      <c r="K1318" s="21">
        <v>177527.52</v>
      </c>
      <c r="L1318" t="e">
        <f>INDEX('A I D FUTURES'!$B:$B,MATCH(H1318,'A I D FUTURES'!$A:$A,0))</f>
        <v>#N/A</v>
      </c>
      <c r="M1318" s="56" t="e">
        <f>+K1318-L1318</f>
        <v>#N/A</v>
      </c>
    </row>
    <row r="1319" spans="1:13" x14ac:dyDescent="0.25">
      <c r="A1319" s="69" t="s">
        <v>284</v>
      </c>
      <c r="B1319" s="108" t="s">
        <v>284</v>
      </c>
      <c r="C1319" s="40" t="s">
        <v>2751</v>
      </c>
      <c r="D1319" s="40" t="s">
        <v>2750</v>
      </c>
      <c r="E1319" s="65">
        <v>92000</v>
      </c>
      <c r="F1319" s="64" t="s">
        <v>288</v>
      </c>
      <c r="G1319" s="87">
        <v>1300002</v>
      </c>
      <c r="H1319" s="64" t="str">
        <f t="shared" si="80"/>
        <v>920001300002</v>
      </c>
      <c r="I1319" s="64" t="str">
        <f t="shared" si="81"/>
        <v>1</v>
      </c>
      <c r="J1319" s="64" t="s">
        <v>324</v>
      </c>
      <c r="K1319" s="21">
        <v>45888.72</v>
      </c>
      <c r="L1319" t="e">
        <f>INDEX('A I D FUTURES'!$B:$B,MATCH(H1319,'A I D FUTURES'!$A:$A,0))</f>
        <v>#N/A</v>
      </c>
    </row>
    <row r="1320" spans="1:13" x14ac:dyDescent="0.25">
      <c r="A1320" s="69" t="s">
        <v>284</v>
      </c>
      <c r="B1320" s="108" t="s">
        <v>284</v>
      </c>
      <c r="C1320" s="40" t="s">
        <v>2751</v>
      </c>
      <c r="D1320" s="40" t="s">
        <v>2750</v>
      </c>
      <c r="E1320" s="65">
        <v>92000</v>
      </c>
      <c r="F1320" s="64" t="s">
        <v>288</v>
      </c>
      <c r="G1320" s="87">
        <v>1300201</v>
      </c>
      <c r="H1320" s="64" t="str">
        <f t="shared" si="80"/>
        <v>920001300201</v>
      </c>
      <c r="I1320" s="64" t="str">
        <f t="shared" si="81"/>
        <v>1</v>
      </c>
      <c r="J1320" s="64" t="s">
        <v>327</v>
      </c>
      <c r="K1320" s="21">
        <v>104937.84</v>
      </c>
      <c r="L1320" t="e">
        <f>INDEX('A I D FUTURES'!$B:$B,MATCH(H1320,'A I D FUTURES'!$A:$A,0))</f>
        <v>#N/A</v>
      </c>
    </row>
    <row r="1321" spans="1:13" x14ac:dyDescent="0.25">
      <c r="A1321" s="69" t="s">
        <v>284</v>
      </c>
      <c r="B1321" s="108" t="s">
        <v>284</v>
      </c>
      <c r="C1321" s="40" t="s">
        <v>2751</v>
      </c>
      <c r="D1321" s="40" t="s">
        <v>2750</v>
      </c>
      <c r="E1321" s="65">
        <v>92000</v>
      </c>
      <c r="F1321" s="64" t="s">
        <v>288</v>
      </c>
      <c r="G1321" s="87">
        <v>1300202</v>
      </c>
      <c r="H1321" s="64" t="str">
        <f t="shared" ref="H1321:H1381" si="83">_xlfn.CONCAT(E1321,G1321)</f>
        <v>920001300202</v>
      </c>
      <c r="I1321" s="64" t="str">
        <f t="shared" ref="I1321:I1381" si="84">MID(G1321,1,1)</f>
        <v>1</v>
      </c>
      <c r="J1321" s="64" t="s">
        <v>328</v>
      </c>
      <c r="K1321" s="21">
        <v>104006.7</v>
      </c>
      <c r="L1321" t="e">
        <f>INDEX('A I D FUTURES'!$B:$B,MATCH(H1321,'A I D FUTURES'!$A:$A,0))</f>
        <v>#N/A</v>
      </c>
      <c r="M1321" s="56" t="e">
        <f t="shared" ref="M1321:M1322" si="85">+K1321-L1321</f>
        <v>#N/A</v>
      </c>
    </row>
    <row r="1322" spans="1:13" x14ac:dyDescent="0.25">
      <c r="A1322" s="69" t="s">
        <v>284</v>
      </c>
      <c r="B1322" s="108" t="s">
        <v>284</v>
      </c>
      <c r="C1322" s="40" t="s">
        <v>2751</v>
      </c>
      <c r="D1322" s="40" t="s">
        <v>2750</v>
      </c>
      <c r="E1322" s="65">
        <v>92000</v>
      </c>
      <c r="F1322" s="64" t="s">
        <v>288</v>
      </c>
      <c r="G1322" s="87">
        <v>1310001</v>
      </c>
      <c r="H1322" s="64" t="str">
        <f t="shared" si="83"/>
        <v>920001310001</v>
      </c>
      <c r="I1322" s="64" t="str">
        <f t="shared" si="84"/>
        <v>1</v>
      </c>
      <c r="J1322" s="64" t="s">
        <v>329</v>
      </c>
      <c r="K1322" s="21">
        <v>26337.81</v>
      </c>
      <c r="L1322" t="e">
        <f>INDEX('A I D FUTURES'!$B:$B,MATCH(H1322,'A I D FUTURES'!$A:$A,0))</f>
        <v>#N/A</v>
      </c>
      <c r="M1322" s="56" t="e">
        <f t="shared" si="85"/>
        <v>#N/A</v>
      </c>
    </row>
    <row r="1323" spans="1:13" x14ac:dyDescent="0.25">
      <c r="A1323" s="69" t="s">
        <v>284</v>
      </c>
      <c r="B1323" s="108" t="s">
        <v>284</v>
      </c>
      <c r="C1323" s="40" t="s">
        <v>2751</v>
      </c>
      <c r="D1323" s="40" t="s">
        <v>2750</v>
      </c>
      <c r="E1323" s="65">
        <v>92000</v>
      </c>
      <c r="F1323" s="64" t="s">
        <v>288</v>
      </c>
      <c r="G1323" s="87">
        <v>1310003</v>
      </c>
      <c r="H1323" s="64" t="str">
        <f t="shared" si="83"/>
        <v>920001310003</v>
      </c>
      <c r="I1323" s="64" t="str">
        <f t="shared" si="84"/>
        <v>1</v>
      </c>
      <c r="J1323" s="64" t="s">
        <v>341</v>
      </c>
      <c r="K1323" s="21">
        <v>13505.8</v>
      </c>
      <c r="L1323" t="e">
        <f>INDEX('A I D FUTURES'!$B:$B,MATCH(H1323,'A I D FUTURES'!$A:$A,0))</f>
        <v>#N/A</v>
      </c>
    </row>
    <row r="1324" spans="1:13" x14ac:dyDescent="0.25">
      <c r="A1324" s="69" t="s">
        <v>284</v>
      </c>
      <c r="B1324" s="108" t="s">
        <v>284</v>
      </c>
      <c r="C1324" s="40" t="s">
        <v>2751</v>
      </c>
      <c r="D1324" s="40" t="s">
        <v>2750</v>
      </c>
      <c r="E1324" s="65">
        <v>92000</v>
      </c>
      <c r="F1324" s="64" t="s">
        <v>288</v>
      </c>
      <c r="G1324" s="87">
        <v>1310004</v>
      </c>
      <c r="H1324" s="64" t="str">
        <f t="shared" si="83"/>
        <v>920001310004</v>
      </c>
      <c r="I1324" s="64" t="str">
        <f t="shared" si="84"/>
        <v>1</v>
      </c>
      <c r="J1324" s="64" t="s">
        <v>342</v>
      </c>
      <c r="K1324" s="21">
        <v>13769.42</v>
      </c>
      <c r="L1324" t="e">
        <f>INDEX('A I D FUTURES'!$B:$B,MATCH(H1324,'A I D FUTURES'!$A:$A,0))</f>
        <v>#N/A</v>
      </c>
    </row>
    <row r="1325" spans="1:13" x14ac:dyDescent="0.25">
      <c r="A1325" s="69" t="s">
        <v>284</v>
      </c>
      <c r="B1325" s="108" t="s">
        <v>284</v>
      </c>
      <c r="C1325" s="40" t="s">
        <v>2751</v>
      </c>
      <c r="D1325" s="40" t="s">
        <v>2750</v>
      </c>
      <c r="E1325" s="65">
        <v>92000</v>
      </c>
      <c r="F1325" s="64" t="s">
        <v>288</v>
      </c>
      <c r="G1325" s="87">
        <v>1500001</v>
      </c>
      <c r="H1325" s="64" t="str">
        <f t="shared" si="83"/>
        <v>920001500001</v>
      </c>
      <c r="I1325" s="64" t="str">
        <f t="shared" si="84"/>
        <v>1</v>
      </c>
      <c r="J1325" s="64" t="s">
        <v>343</v>
      </c>
      <c r="K1325" s="21">
        <v>14705.6</v>
      </c>
      <c r="L1325" t="e">
        <f>INDEX('A I D FUTURES'!$B:$B,MATCH(H1325,'A I D FUTURES'!$A:$A,0))</f>
        <v>#N/A</v>
      </c>
    </row>
    <row r="1326" spans="1:13" x14ac:dyDescent="0.25">
      <c r="A1326" s="69" t="s">
        <v>284</v>
      </c>
      <c r="B1326" s="108" t="s">
        <v>284</v>
      </c>
      <c r="C1326" s="40" t="s">
        <v>2751</v>
      </c>
      <c r="D1326" s="40" t="s">
        <v>2750</v>
      </c>
      <c r="E1326" s="65">
        <v>92000</v>
      </c>
      <c r="F1326" s="64" t="s">
        <v>288</v>
      </c>
      <c r="G1326" s="87">
        <v>1500002</v>
      </c>
      <c r="H1326" s="64" t="str">
        <f t="shared" si="83"/>
        <v>920001500002</v>
      </c>
      <c r="I1326" s="64" t="str">
        <f t="shared" si="84"/>
        <v>1</v>
      </c>
      <c r="J1326" s="64" t="s">
        <v>344</v>
      </c>
      <c r="K1326" s="21">
        <v>1303.56</v>
      </c>
      <c r="L1326" t="e">
        <f>INDEX('A I D FUTURES'!$B:$B,MATCH(H1326,'A I D FUTURES'!$A:$A,0))</f>
        <v>#N/A</v>
      </c>
    </row>
    <row r="1327" spans="1:13" x14ac:dyDescent="0.25">
      <c r="A1327" s="69" t="s">
        <v>284</v>
      </c>
      <c r="B1327" s="108" t="s">
        <v>284</v>
      </c>
      <c r="C1327" s="40" t="s">
        <v>2751</v>
      </c>
      <c r="D1327" s="40" t="s">
        <v>2750</v>
      </c>
      <c r="E1327" s="65">
        <v>92000</v>
      </c>
      <c r="F1327" s="64" t="s">
        <v>288</v>
      </c>
      <c r="G1327" s="87">
        <v>1500003</v>
      </c>
      <c r="H1327" s="64" t="str">
        <f t="shared" si="83"/>
        <v>920001500003</v>
      </c>
      <c r="I1327" s="64" t="str">
        <f t="shared" si="84"/>
        <v>1</v>
      </c>
      <c r="J1327" s="64" t="s">
        <v>345</v>
      </c>
      <c r="K1327" s="21">
        <v>45000</v>
      </c>
      <c r="L1327" t="e">
        <f>INDEX('A I D FUTURES'!$B:$B,MATCH(H1327,'A I D FUTURES'!$A:$A,0))</f>
        <v>#N/A</v>
      </c>
    </row>
    <row r="1328" spans="1:13" x14ac:dyDescent="0.25">
      <c r="A1328" s="69" t="s">
        <v>284</v>
      </c>
      <c r="B1328" s="108" t="s">
        <v>284</v>
      </c>
      <c r="C1328" s="40" t="s">
        <v>2751</v>
      </c>
      <c r="D1328" s="40" t="s">
        <v>2750</v>
      </c>
      <c r="E1328" s="65">
        <v>92000</v>
      </c>
      <c r="F1328" s="64" t="s">
        <v>288</v>
      </c>
      <c r="G1328" s="87">
        <v>1600001</v>
      </c>
      <c r="H1328" s="64" t="str">
        <f t="shared" si="83"/>
        <v>920001600001</v>
      </c>
      <c r="I1328" s="64" t="str">
        <f t="shared" si="84"/>
        <v>1</v>
      </c>
      <c r="J1328" s="64" t="s">
        <v>349</v>
      </c>
      <c r="K1328" s="21">
        <v>205557.88</v>
      </c>
      <c r="L1328" t="e">
        <f>INDEX('A I D FUTURES'!$B:$B,MATCH(H1328,'A I D FUTURES'!$A:$A,0))</f>
        <v>#N/A</v>
      </c>
    </row>
    <row r="1329" spans="1:13" x14ac:dyDescent="0.25">
      <c r="A1329" s="69" t="s">
        <v>284</v>
      </c>
      <c r="B1329" s="108" t="s">
        <v>284</v>
      </c>
      <c r="C1329" s="40" t="s">
        <v>2751</v>
      </c>
      <c r="D1329" s="40" t="s">
        <v>2750</v>
      </c>
      <c r="E1329" s="65">
        <v>92000</v>
      </c>
      <c r="F1329" s="64" t="s">
        <v>288</v>
      </c>
      <c r="G1329" s="87">
        <v>1620001</v>
      </c>
      <c r="H1329" s="64" t="str">
        <f t="shared" si="83"/>
        <v>920001620001</v>
      </c>
      <c r="I1329" s="64" t="str">
        <f t="shared" si="84"/>
        <v>1</v>
      </c>
      <c r="J1329" s="64" t="s">
        <v>350</v>
      </c>
      <c r="K1329" s="21">
        <v>2000</v>
      </c>
      <c r="L1329" t="e">
        <f>INDEX('A I D FUTURES'!$B:$B,MATCH(H1329,'A I D FUTURES'!$A:$A,0))</f>
        <v>#N/A</v>
      </c>
      <c r="M1329" s="56" t="e">
        <f>+K1329-L1329</f>
        <v>#N/A</v>
      </c>
    </row>
    <row r="1330" spans="1:13" x14ac:dyDescent="0.25">
      <c r="A1330" s="69" t="s">
        <v>284</v>
      </c>
      <c r="B1330" s="108" t="s">
        <v>284</v>
      </c>
      <c r="C1330" s="40" t="s">
        <v>2751</v>
      </c>
      <c r="D1330" s="40" t="s">
        <v>2750</v>
      </c>
      <c r="E1330" s="65">
        <v>92000</v>
      </c>
      <c r="F1330" s="64" t="s">
        <v>288</v>
      </c>
      <c r="G1330" s="87">
        <v>1620401</v>
      </c>
      <c r="H1330" s="64" t="str">
        <f t="shared" si="83"/>
        <v>920001620401</v>
      </c>
      <c r="I1330" s="64" t="str">
        <f t="shared" si="84"/>
        <v>1</v>
      </c>
      <c r="J1330" s="64" t="s">
        <v>351</v>
      </c>
      <c r="K1330" s="21">
        <v>34500</v>
      </c>
      <c r="L1330" t="e">
        <f>INDEX('A I D FUTURES'!$B:$B,MATCH(H1330,'A I D FUTURES'!$A:$A,0))</f>
        <v>#N/A</v>
      </c>
    </row>
    <row r="1331" spans="1:13" x14ac:dyDescent="0.25">
      <c r="A1331" s="70" t="s">
        <v>278</v>
      </c>
      <c r="B1331" s="40" t="s">
        <v>278</v>
      </c>
      <c r="C1331" s="40" t="s">
        <v>2751</v>
      </c>
      <c r="D1331" s="40" t="s">
        <v>2750</v>
      </c>
      <c r="E1331" s="68">
        <v>92000</v>
      </c>
      <c r="F1331" s="27" t="s">
        <v>288</v>
      </c>
      <c r="G1331" s="40">
        <v>2060001</v>
      </c>
      <c r="H1331" s="2" t="str">
        <f t="shared" si="83"/>
        <v>920002060001</v>
      </c>
      <c r="I1331" s="2" t="str">
        <f t="shared" si="84"/>
        <v>2</v>
      </c>
      <c r="J1331" s="2" t="s">
        <v>279</v>
      </c>
      <c r="K1331" s="21">
        <v>4071.99</v>
      </c>
      <c r="L1331">
        <f>INDEX('A I D FUTURES'!$B:$B,MATCH(H1331,'A I D FUTURES'!$A:$A,0))</f>
        <v>4071.99</v>
      </c>
    </row>
    <row r="1332" spans="1:13" x14ac:dyDescent="0.25">
      <c r="A1332" s="70" t="s">
        <v>150</v>
      </c>
      <c r="B1332" s="40" t="s">
        <v>150</v>
      </c>
      <c r="C1332" s="40" t="s">
        <v>2755</v>
      </c>
      <c r="D1332" s="40" t="s">
        <v>2754</v>
      </c>
      <c r="E1332" s="68">
        <v>92000</v>
      </c>
      <c r="F1332" s="27" t="s">
        <v>288</v>
      </c>
      <c r="G1332" s="40">
        <v>2120000</v>
      </c>
      <c r="H1332" s="2" t="str">
        <f t="shared" si="83"/>
        <v>920002120000</v>
      </c>
      <c r="I1332" s="2" t="str">
        <f t="shared" si="84"/>
        <v>2</v>
      </c>
      <c r="J1332" s="2" t="s">
        <v>368</v>
      </c>
      <c r="K1332" s="21">
        <v>10000</v>
      </c>
      <c r="L1332" t="e">
        <f>INDEX('A I D FUTURES'!$B:$B,MATCH(H1332,'A I D FUTURES'!$A:$A,0))</f>
        <v>#N/A</v>
      </c>
    </row>
    <row r="1333" spans="1:13" x14ac:dyDescent="0.25">
      <c r="A1333" s="70" t="s">
        <v>92</v>
      </c>
      <c r="B1333" s="40" t="s">
        <v>150</v>
      </c>
      <c r="C1333" s="40" t="s">
        <v>2755</v>
      </c>
      <c r="D1333" s="40" t="s">
        <v>2754</v>
      </c>
      <c r="E1333" s="68">
        <v>92000</v>
      </c>
      <c r="F1333" s="27" t="s">
        <v>288</v>
      </c>
      <c r="G1333" s="40">
        <v>2130001</v>
      </c>
      <c r="H1333" s="2" t="str">
        <f t="shared" si="83"/>
        <v>920002130001</v>
      </c>
      <c r="I1333" s="2" t="str">
        <f t="shared" si="84"/>
        <v>2</v>
      </c>
      <c r="J1333" s="2" t="s">
        <v>378</v>
      </c>
      <c r="K1333" s="21">
        <v>5000</v>
      </c>
      <c r="L1333" t="e">
        <f>INDEX('A I D FUTURES'!$B:$B,MATCH(H1333,'A I D FUTURES'!$A:$A,0))</f>
        <v>#N/A</v>
      </c>
    </row>
    <row r="1334" spans="1:13" x14ac:dyDescent="0.25">
      <c r="A1334" s="70" t="s">
        <v>278</v>
      </c>
      <c r="B1334" s="40" t="s">
        <v>278</v>
      </c>
      <c r="C1334" s="40" t="s">
        <v>2751</v>
      </c>
      <c r="D1334" s="40" t="s">
        <v>2750</v>
      </c>
      <c r="E1334" s="68">
        <v>92000</v>
      </c>
      <c r="F1334" s="27" t="s">
        <v>288</v>
      </c>
      <c r="G1334" s="40">
        <v>2160001</v>
      </c>
      <c r="H1334" s="2" t="str">
        <f t="shared" si="83"/>
        <v>920002160001</v>
      </c>
      <c r="I1334" s="2" t="str">
        <f t="shared" si="84"/>
        <v>2</v>
      </c>
      <c r="J1334" s="2" t="s">
        <v>383</v>
      </c>
      <c r="K1334" s="21">
        <v>17900</v>
      </c>
      <c r="L1334" t="e">
        <f>INDEX('A I D FUTURES'!$B:$B,MATCH(H1334,'A I D FUTURES'!$A:$A,0))</f>
        <v>#N/A</v>
      </c>
    </row>
    <row r="1335" spans="1:13" x14ac:dyDescent="0.25">
      <c r="A1335" s="70" t="s">
        <v>278</v>
      </c>
      <c r="B1335" s="40" t="s">
        <v>278</v>
      </c>
      <c r="C1335" s="40" t="s">
        <v>2751</v>
      </c>
      <c r="D1335" s="40" t="s">
        <v>2750</v>
      </c>
      <c r="E1335" s="68">
        <v>92000</v>
      </c>
      <c r="F1335" s="27" t="s">
        <v>288</v>
      </c>
      <c r="G1335" s="40">
        <v>2160002</v>
      </c>
      <c r="H1335" s="2" t="str">
        <f t="shared" si="83"/>
        <v>920002160002</v>
      </c>
      <c r="I1335" s="2" t="str">
        <f t="shared" si="84"/>
        <v>2</v>
      </c>
      <c r="J1335" s="2" t="s">
        <v>384</v>
      </c>
      <c r="K1335" s="21">
        <v>2500</v>
      </c>
      <c r="L1335" t="e">
        <f>INDEX('A I D FUTURES'!$B:$B,MATCH(H1335,'A I D FUTURES'!$A:$A,0))</f>
        <v>#N/A</v>
      </c>
      <c r="M1335" s="56" t="e">
        <f>+K1335-L1335</f>
        <v>#N/A</v>
      </c>
    </row>
    <row r="1336" spans="1:13" x14ac:dyDescent="0.25">
      <c r="A1336" s="70" t="s">
        <v>92</v>
      </c>
      <c r="B1336" s="40" t="s">
        <v>391</v>
      </c>
      <c r="C1336" s="40" t="s">
        <v>2751</v>
      </c>
      <c r="D1336" s="40" t="s">
        <v>2750</v>
      </c>
      <c r="E1336" s="68">
        <v>92000</v>
      </c>
      <c r="F1336" s="27" t="s">
        <v>288</v>
      </c>
      <c r="G1336" s="40">
        <v>2200001</v>
      </c>
      <c r="H1336" s="2" t="str">
        <f t="shared" si="83"/>
        <v>920002200001</v>
      </c>
      <c r="I1336" s="2" t="str">
        <f t="shared" si="84"/>
        <v>2</v>
      </c>
      <c r="J1336" s="2" t="s">
        <v>388</v>
      </c>
      <c r="K1336" s="21">
        <v>6000</v>
      </c>
      <c r="L1336">
        <f>INDEX('A I D FUTURES'!$B:$B,MATCH(H1336,'A I D FUTURES'!$A:$A,0))</f>
        <v>3545.08</v>
      </c>
      <c r="M1336" s="56">
        <f>+K1336-L1336</f>
        <v>2454.92</v>
      </c>
    </row>
    <row r="1337" spans="1:13" x14ac:dyDescent="0.25">
      <c r="A1337" s="70" t="s">
        <v>278</v>
      </c>
      <c r="B1337" s="40" t="s">
        <v>278</v>
      </c>
      <c r="C1337" s="40" t="s">
        <v>2751</v>
      </c>
      <c r="D1337" s="40" t="s">
        <v>2750</v>
      </c>
      <c r="E1337" s="68">
        <v>92000</v>
      </c>
      <c r="F1337" s="27" t="s">
        <v>288</v>
      </c>
      <c r="G1337" s="40">
        <v>2200010</v>
      </c>
      <c r="H1337" s="2" t="str">
        <f t="shared" si="83"/>
        <v>920002200010</v>
      </c>
      <c r="I1337" s="2" t="str">
        <f t="shared" si="84"/>
        <v>2</v>
      </c>
      <c r="J1337" s="2" t="s">
        <v>393</v>
      </c>
      <c r="K1337" s="21">
        <v>6356.05</v>
      </c>
      <c r="L1337">
        <f>INDEX('A I D FUTURES'!$B:$B,MATCH(H1337,'A I D FUTURES'!$A:$A,0))</f>
        <v>6056.0499999999993</v>
      </c>
    </row>
    <row r="1338" spans="1:13" x14ac:dyDescent="0.25">
      <c r="A1338" s="70" t="s">
        <v>92</v>
      </c>
      <c r="B1338" s="40" t="s">
        <v>396</v>
      </c>
      <c r="C1338" s="40" t="s">
        <v>2751</v>
      </c>
      <c r="D1338" s="40" t="s">
        <v>2750</v>
      </c>
      <c r="E1338" s="68">
        <v>92000</v>
      </c>
      <c r="F1338" s="27" t="s">
        <v>288</v>
      </c>
      <c r="G1338" s="40">
        <v>2200101</v>
      </c>
      <c r="H1338" s="2" t="str">
        <f t="shared" si="83"/>
        <v>920002200101</v>
      </c>
      <c r="I1338" s="2" t="str">
        <f t="shared" si="84"/>
        <v>2</v>
      </c>
      <c r="J1338" s="2" t="s">
        <v>395</v>
      </c>
      <c r="K1338" s="21">
        <v>2500</v>
      </c>
      <c r="L1338" t="e">
        <f>INDEX('A I D FUTURES'!$B:$B,MATCH(H1338,'A I D FUTURES'!$A:$A,0))</f>
        <v>#N/A</v>
      </c>
      <c r="M1338" s="56" t="e">
        <f>+K1338-L1338</f>
        <v>#N/A</v>
      </c>
    </row>
    <row r="1339" spans="1:13" x14ac:dyDescent="0.25">
      <c r="A1339" s="70" t="s">
        <v>214</v>
      </c>
      <c r="B1339" s="40" t="s">
        <v>214</v>
      </c>
      <c r="C1339" s="40" t="s">
        <v>2755</v>
      </c>
      <c r="D1339" s="40" t="s">
        <v>2754</v>
      </c>
      <c r="E1339" s="68">
        <v>92000</v>
      </c>
      <c r="F1339" s="27" t="s">
        <v>288</v>
      </c>
      <c r="G1339" s="40">
        <v>2210001</v>
      </c>
      <c r="H1339" s="2" t="str">
        <f t="shared" si="83"/>
        <v>920002210001</v>
      </c>
      <c r="I1339" s="2" t="str">
        <f t="shared" si="84"/>
        <v>2</v>
      </c>
      <c r="J1339" s="2" t="s">
        <v>397</v>
      </c>
      <c r="K1339" s="21">
        <v>18000</v>
      </c>
      <c r="L1339">
        <f>INDEX('A I D FUTURES'!$B:$B,MATCH(H1339,'A I D FUTURES'!$A:$A,0))</f>
        <v>9000</v>
      </c>
    </row>
    <row r="1340" spans="1:13" x14ac:dyDescent="0.25">
      <c r="A1340" s="70" t="s">
        <v>214</v>
      </c>
      <c r="B1340" s="40" t="s">
        <v>214</v>
      </c>
      <c r="C1340" s="40" t="s">
        <v>2755</v>
      </c>
      <c r="D1340" s="40" t="s">
        <v>2754</v>
      </c>
      <c r="E1340" s="68">
        <v>92000</v>
      </c>
      <c r="F1340" s="27" t="s">
        <v>288</v>
      </c>
      <c r="G1340" s="40">
        <v>2210101</v>
      </c>
      <c r="H1340" s="2" t="str">
        <f t="shared" si="83"/>
        <v>920002210101</v>
      </c>
      <c r="I1340" s="2" t="str">
        <f t="shared" si="84"/>
        <v>2</v>
      </c>
      <c r="J1340" s="2" t="s">
        <v>403</v>
      </c>
      <c r="K1340" s="21">
        <v>500</v>
      </c>
      <c r="L1340" t="e">
        <f>INDEX('A I D FUTURES'!$B:$B,MATCH(H1340,'A I D FUTURES'!$A:$A,0))</f>
        <v>#N/A</v>
      </c>
    </row>
    <row r="1341" spans="1:13" x14ac:dyDescent="0.25">
      <c r="A1341" s="70" t="s">
        <v>214</v>
      </c>
      <c r="B1341" s="40" t="s">
        <v>214</v>
      </c>
      <c r="C1341" s="40" t="s">
        <v>2755</v>
      </c>
      <c r="D1341" s="40" t="s">
        <v>2754</v>
      </c>
      <c r="E1341" s="68">
        <v>92000</v>
      </c>
      <c r="F1341" s="27" t="s">
        <v>288</v>
      </c>
      <c r="G1341" s="40">
        <v>2210201</v>
      </c>
      <c r="H1341" s="2" t="str">
        <f t="shared" si="83"/>
        <v>920002210201</v>
      </c>
      <c r="I1341" s="2" t="str">
        <f t="shared" si="84"/>
        <v>2</v>
      </c>
      <c r="J1341" s="2" t="s">
        <v>405</v>
      </c>
      <c r="K1341" s="21">
        <v>13500</v>
      </c>
      <c r="L1341">
        <f>INDEX('A I D FUTURES'!$B:$B,MATCH(H1341,'A I D FUTURES'!$A:$A,0))</f>
        <v>13500</v>
      </c>
    </row>
    <row r="1342" spans="1:13" x14ac:dyDescent="0.25">
      <c r="A1342" s="70" t="s">
        <v>92</v>
      </c>
      <c r="B1342" s="40" t="s">
        <v>391</v>
      </c>
      <c r="C1342" s="40" t="s">
        <v>2751</v>
      </c>
      <c r="D1342" s="40" t="s">
        <v>2750</v>
      </c>
      <c r="E1342" s="68">
        <v>92000</v>
      </c>
      <c r="F1342" s="27" t="s">
        <v>288</v>
      </c>
      <c r="G1342" s="40">
        <v>2210501</v>
      </c>
      <c r="H1342" s="2" t="str">
        <f t="shared" si="83"/>
        <v>920002210501</v>
      </c>
      <c r="I1342" s="2" t="str">
        <f t="shared" si="84"/>
        <v>2</v>
      </c>
      <c r="J1342" s="27" t="s">
        <v>410</v>
      </c>
      <c r="K1342" s="21">
        <v>1300</v>
      </c>
      <c r="L1342" t="e">
        <f>INDEX('A I D FUTURES'!$B:$B,MATCH(H1342,'A I D FUTURES'!$A:$A,0))</f>
        <v>#N/A</v>
      </c>
      <c r="M1342" s="56" t="e">
        <f>+K1342-L1342</f>
        <v>#N/A</v>
      </c>
    </row>
    <row r="1343" spans="1:13" x14ac:dyDescent="0.25">
      <c r="A1343" s="70" t="s">
        <v>92</v>
      </c>
      <c r="B1343" s="40" t="s">
        <v>391</v>
      </c>
      <c r="C1343" s="40" t="s">
        <v>2751</v>
      </c>
      <c r="D1343" s="40" t="s">
        <v>2750</v>
      </c>
      <c r="E1343" s="68">
        <v>92000</v>
      </c>
      <c r="F1343" s="27" t="s">
        <v>288</v>
      </c>
      <c r="G1343" s="40">
        <v>2211001</v>
      </c>
      <c r="H1343" s="2" t="str">
        <f t="shared" si="83"/>
        <v>920002211001</v>
      </c>
      <c r="I1343" s="2" t="str">
        <f t="shared" si="84"/>
        <v>2</v>
      </c>
      <c r="J1343" s="5" t="s">
        <v>1673</v>
      </c>
      <c r="K1343" s="21">
        <v>1000</v>
      </c>
      <c r="L1343" t="e">
        <f>INDEX('A I D FUTURES'!$B:$B,MATCH(H1343,'A I D FUTURES'!$A:$A,0))</f>
        <v>#N/A</v>
      </c>
    </row>
    <row r="1344" spans="1:13" x14ac:dyDescent="0.25">
      <c r="A1344" s="70" t="s">
        <v>278</v>
      </c>
      <c r="B1344" s="40" t="s">
        <v>278</v>
      </c>
      <c r="C1344" s="40" t="s">
        <v>2751</v>
      </c>
      <c r="D1344" s="40" t="s">
        <v>2750</v>
      </c>
      <c r="E1344" s="68">
        <v>92000</v>
      </c>
      <c r="F1344" s="27" t="s">
        <v>288</v>
      </c>
      <c r="G1344" s="40">
        <v>2220001</v>
      </c>
      <c r="H1344" s="2" t="str">
        <f t="shared" si="83"/>
        <v>920002220001</v>
      </c>
      <c r="I1344" s="2" t="str">
        <f t="shared" si="84"/>
        <v>2</v>
      </c>
      <c r="J1344" s="2" t="s">
        <v>421</v>
      </c>
      <c r="K1344" s="21">
        <v>10000</v>
      </c>
      <c r="L1344">
        <f>INDEX('A I D FUTURES'!$B:$B,MATCH(H1344,'A I D FUTURES'!$A:$A,0))</f>
        <v>10000</v>
      </c>
    </row>
    <row r="1345" spans="1:13" x14ac:dyDescent="0.25">
      <c r="A1345" s="70" t="s">
        <v>92</v>
      </c>
      <c r="B1345" s="40" t="s">
        <v>391</v>
      </c>
      <c r="C1345" s="40" t="s">
        <v>2751</v>
      </c>
      <c r="D1345" s="40" t="s">
        <v>2750</v>
      </c>
      <c r="E1345" s="68">
        <v>92000</v>
      </c>
      <c r="F1345" s="27" t="s">
        <v>288</v>
      </c>
      <c r="G1345" s="40">
        <v>2220101</v>
      </c>
      <c r="H1345" s="2" t="str">
        <f t="shared" si="83"/>
        <v>920002220101</v>
      </c>
      <c r="I1345" s="2" t="str">
        <f t="shared" si="84"/>
        <v>2</v>
      </c>
      <c r="J1345" s="2" t="s">
        <v>422</v>
      </c>
      <c r="K1345" s="21">
        <v>22198.9</v>
      </c>
      <c r="L1345">
        <f>INDEX('A I D FUTURES'!$B:$B,MATCH(H1345,'A I D FUTURES'!$A:$A,0))</f>
        <v>20998.9</v>
      </c>
    </row>
    <row r="1346" spans="1:13" x14ac:dyDescent="0.25">
      <c r="A1346" s="70" t="s">
        <v>278</v>
      </c>
      <c r="B1346" s="40" t="s">
        <v>278</v>
      </c>
      <c r="C1346" s="40" t="s">
        <v>2751</v>
      </c>
      <c r="D1346" s="40" t="s">
        <v>2750</v>
      </c>
      <c r="E1346" s="68">
        <v>92000</v>
      </c>
      <c r="F1346" s="27" t="s">
        <v>288</v>
      </c>
      <c r="G1346" s="40">
        <v>2220301</v>
      </c>
      <c r="H1346" s="2" t="str">
        <f t="shared" si="83"/>
        <v>920002220301</v>
      </c>
      <c r="I1346" s="2" t="str">
        <f t="shared" si="84"/>
        <v>2</v>
      </c>
      <c r="J1346" s="2" t="s">
        <v>426</v>
      </c>
      <c r="K1346" s="21">
        <v>5000</v>
      </c>
      <c r="L1346" t="e">
        <f>INDEX('A I D FUTURES'!$B:$B,MATCH(H1346,'A I D FUTURES'!$A:$A,0))</f>
        <v>#N/A</v>
      </c>
    </row>
    <row r="1347" spans="1:13" x14ac:dyDescent="0.25">
      <c r="A1347" s="70" t="s">
        <v>92</v>
      </c>
      <c r="B1347" s="40" t="s">
        <v>391</v>
      </c>
      <c r="C1347" s="40" t="s">
        <v>2751</v>
      </c>
      <c r="D1347" s="40" t="s">
        <v>2750</v>
      </c>
      <c r="E1347" s="68">
        <v>92000</v>
      </c>
      <c r="F1347" s="27" t="s">
        <v>288</v>
      </c>
      <c r="G1347" s="40">
        <v>2230001</v>
      </c>
      <c r="H1347" s="2" t="str">
        <f t="shared" si="83"/>
        <v>920002230001</v>
      </c>
      <c r="I1347" s="2" t="str">
        <f t="shared" si="84"/>
        <v>2</v>
      </c>
      <c r="J1347" s="2" t="s">
        <v>427</v>
      </c>
      <c r="K1347" s="21">
        <v>100</v>
      </c>
      <c r="L1347" t="e">
        <f>INDEX('A I D FUTURES'!$B:$B,MATCH(H1347,'A I D FUTURES'!$A:$A,0))</f>
        <v>#N/A</v>
      </c>
    </row>
    <row r="1348" spans="1:13" x14ac:dyDescent="0.25">
      <c r="A1348" s="70" t="s">
        <v>92</v>
      </c>
      <c r="B1348" s="40" t="s">
        <v>429</v>
      </c>
      <c r="C1348" s="40" t="s">
        <v>2751</v>
      </c>
      <c r="D1348" s="40" t="s">
        <v>2750</v>
      </c>
      <c r="E1348" s="68">
        <v>92000</v>
      </c>
      <c r="F1348" s="27" t="s">
        <v>288</v>
      </c>
      <c r="G1348" s="40">
        <v>2240001</v>
      </c>
      <c r="H1348" s="2" t="str">
        <f t="shared" si="83"/>
        <v>920002240001</v>
      </c>
      <c r="I1348" s="2" t="str">
        <f t="shared" si="84"/>
        <v>2</v>
      </c>
      <c r="J1348" s="2" t="s">
        <v>428</v>
      </c>
      <c r="K1348" s="21">
        <v>33000</v>
      </c>
      <c r="L1348" t="e">
        <f>INDEX('A I D FUTURES'!$B:$B,MATCH(H1348,'A I D FUTURES'!$A:$A,0))</f>
        <v>#N/A</v>
      </c>
    </row>
    <row r="1349" spans="1:13" x14ac:dyDescent="0.25">
      <c r="A1349" s="70" t="s">
        <v>92</v>
      </c>
      <c r="B1349" s="40" t="s">
        <v>429</v>
      </c>
      <c r="C1349" s="40" t="s">
        <v>2751</v>
      </c>
      <c r="D1349" s="40" t="s">
        <v>2750</v>
      </c>
      <c r="E1349" s="68">
        <v>92000</v>
      </c>
      <c r="F1349" s="27" t="s">
        <v>288</v>
      </c>
      <c r="G1349" s="40">
        <v>2240002</v>
      </c>
      <c r="H1349" s="2" t="str">
        <f t="shared" si="83"/>
        <v>920002240002</v>
      </c>
      <c r="I1349" s="2" t="str">
        <f t="shared" si="84"/>
        <v>2</v>
      </c>
      <c r="J1349" s="2" t="s">
        <v>430</v>
      </c>
      <c r="K1349" s="21">
        <v>5000</v>
      </c>
      <c r="L1349" t="e">
        <f>INDEX('A I D FUTURES'!$B:$B,MATCH(H1349,'A I D FUTURES'!$A:$A,0))</f>
        <v>#N/A</v>
      </c>
    </row>
    <row r="1350" spans="1:13" x14ac:dyDescent="0.25">
      <c r="A1350" s="70" t="s">
        <v>92</v>
      </c>
      <c r="B1350" s="40" t="s">
        <v>429</v>
      </c>
      <c r="C1350" s="40" t="s">
        <v>2751</v>
      </c>
      <c r="D1350" s="40" t="s">
        <v>2750</v>
      </c>
      <c r="E1350" s="68">
        <v>92000</v>
      </c>
      <c r="F1350" s="27" t="s">
        <v>288</v>
      </c>
      <c r="G1350" s="40">
        <v>2240003</v>
      </c>
      <c r="H1350" s="2" t="str">
        <f t="shared" si="83"/>
        <v>920002240003</v>
      </c>
      <c r="I1350" s="2" t="str">
        <f t="shared" si="84"/>
        <v>2</v>
      </c>
      <c r="J1350" s="2" t="s">
        <v>431</v>
      </c>
      <c r="K1350" s="21">
        <v>30000</v>
      </c>
      <c r="L1350" t="e">
        <f>INDEX('A I D FUTURES'!$B:$B,MATCH(H1350,'A I D FUTURES'!$A:$A,0))</f>
        <v>#N/A</v>
      </c>
    </row>
    <row r="1351" spans="1:13" x14ac:dyDescent="0.25">
      <c r="A1351" s="70" t="s">
        <v>429</v>
      </c>
      <c r="B1351" s="40" t="s">
        <v>429</v>
      </c>
      <c r="C1351" s="40" t="s">
        <v>2751</v>
      </c>
      <c r="D1351" s="40" t="s">
        <v>2750</v>
      </c>
      <c r="E1351" s="68">
        <v>92000</v>
      </c>
      <c r="F1351" s="27" t="s">
        <v>288</v>
      </c>
      <c r="G1351" s="40">
        <v>2260102</v>
      </c>
      <c r="H1351" s="2" t="str">
        <f t="shared" si="83"/>
        <v>920002260102</v>
      </c>
      <c r="I1351" s="2" t="str">
        <f t="shared" si="84"/>
        <v>2</v>
      </c>
      <c r="J1351" s="2" t="s">
        <v>439</v>
      </c>
      <c r="K1351" s="21">
        <v>13000</v>
      </c>
      <c r="L1351" t="e">
        <f>INDEX('A I D FUTURES'!$B:$B,MATCH(H1351,'A I D FUTURES'!$A:$A,0))</f>
        <v>#N/A</v>
      </c>
    </row>
    <row r="1352" spans="1:13" x14ac:dyDescent="0.25">
      <c r="A1352" s="70" t="s">
        <v>396</v>
      </c>
      <c r="B1352" s="40" t="s">
        <v>396</v>
      </c>
      <c r="C1352" s="40" t="s">
        <v>2751</v>
      </c>
      <c r="D1352" s="40" t="s">
        <v>2750</v>
      </c>
      <c r="E1352" s="68">
        <v>92000</v>
      </c>
      <c r="F1352" s="27" t="s">
        <v>288</v>
      </c>
      <c r="G1352" s="40">
        <v>2260201</v>
      </c>
      <c r="H1352" s="2" t="str">
        <f t="shared" si="83"/>
        <v>920002260201</v>
      </c>
      <c r="I1352" s="2" t="str">
        <f t="shared" si="84"/>
        <v>2</v>
      </c>
      <c r="J1352" s="2" t="s">
        <v>440</v>
      </c>
      <c r="K1352" s="21">
        <v>42000</v>
      </c>
      <c r="L1352">
        <f>INDEX('A I D FUTURES'!$B:$B,MATCH(H1352,'A I D FUTURES'!$A:$A,0))</f>
        <v>11616</v>
      </c>
    </row>
    <row r="1353" spans="1:13" x14ac:dyDescent="0.25">
      <c r="A1353" s="70" t="s">
        <v>92</v>
      </c>
      <c r="B1353" s="40" t="s">
        <v>92</v>
      </c>
      <c r="C1353" s="40" t="s">
        <v>2751</v>
      </c>
      <c r="D1353" s="40" t="s">
        <v>2750</v>
      </c>
      <c r="E1353" s="68">
        <v>92000</v>
      </c>
      <c r="F1353" s="27" t="s">
        <v>288</v>
      </c>
      <c r="G1353" s="40">
        <v>2260300</v>
      </c>
      <c r="H1353" s="2" t="str">
        <f t="shared" si="83"/>
        <v>920002260300</v>
      </c>
      <c r="I1353" s="2" t="str">
        <f t="shared" si="84"/>
        <v>2</v>
      </c>
      <c r="J1353" s="2" t="s">
        <v>441</v>
      </c>
      <c r="K1353" s="21">
        <v>1000</v>
      </c>
      <c r="L1353" t="e">
        <f>INDEX('A I D FUTURES'!$B:$B,MATCH(H1353,'A I D FUTURES'!$A:$A,0))</f>
        <v>#N/A</v>
      </c>
      <c r="M1353" s="56" t="e">
        <f>+K1353-L1353</f>
        <v>#N/A</v>
      </c>
    </row>
    <row r="1354" spans="1:13" x14ac:dyDescent="0.25">
      <c r="A1354" s="70" t="s">
        <v>92</v>
      </c>
      <c r="B1354" s="40" t="s">
        <v>92</v>
      </c>
      <c r="C1354" s="40" t="s">
        <v>2751</v>
      </c>
      <c r="D1354" s="40" t="s">
        <v>2750</v>
      </c>
      <c r="E1354" s="68">
        <v>92000</v>
      </c>
      <c r="F1354" s="27" t="s">
        <v>288</v>
      </c>
      <c r="G1354" s="40">
        <v>2260301</v>
      </c>
      <c r="H1354" s="2" t="str">
        <f t="shared" si="83"/>
        <v>920002260301</v>
      </c>
      <c r="I1354" s="2" t="str">
        <f t="shared" si="84"/>
        <v>2</v>
      </c>
      <c r="J1354" s="2" t="s">
        <v>442</v>
      </c>
      <c r="K1354" s="21">
        <v>400</v>
      </c>
      <c r="L1354" t="e">
        <f>INDEX('A I D FUTURES'!$B:$B,MATCH(H1354,'A I D FUTURES'!$A:$A,0))</f>
        <v>#N/A</v>
      </c>
    </row>
    <row r="1355" spans="1:13" x14ac:dyDescent="0.25">
      <c r="A1355" s="70" t="s">
        <v>92</v>
      </c>
      <c r="B1355" s="40" t="s">
        <v>92</v>
      </c>
      <c r="C1355" s="40" t="s">
        <v>2751</v>
      </c>
      <c r="D1355" s="40" t="s">
        <v>2750</v>
      </c>
      <c r="E1355" s="68">
        <v>92000</v>
      </c>
      <c r="F1355" s="27" t="s">
        <v>288</v>
      </c>
      <c r="G1355" s="40">
        <v>2260401</v>
      </c>
      <c r="H1355" s="2" t="str">
        <f t="shared" si="83"/>
        <v>920002260401</v>
      </c>
      <c r="I1355" s="2" t="str">
        <f t="shared" si="84"/>
        <v>2</v>
      </c>
      <c r="J1355" s="2" t="s">
        <v>443</v>
      </c>
      <c r="K1355" s="21">
        <v>25000</v>
      </c>
      <c r="L1355" t="e">
        <f>INDEX('A I D FUTURES'!$B:$B,MATCH(H1355,'A I D FUTURES'!$A:$A,0))</f>
        <v>#N/A</v>
      </c>
      <c r="M1355" s="56" t="e">
        <f>+K1355-L1355</f>
        <v>#N/A</v>
      </c>
    </row>
    <row r="1356" spans="1:13" x14ac:dyDescent="0.25">
      <c r="A1356" s="70" t="s">
        <v>92</v>
      </c>
      <c r="B1356" s="40" t="s">
        <v>391</v>
      </c>
      <c r="C1356" s="40" t="s">
        <v>2751</v>
      </c>
      <c r="D1356" s="40" t="s">
        <v>2750</v>
      </c>
      <c r="E1356" s="68">
        <v>92000</v>
      </c>
      <c r="F1356" s="27" t="s">
        <v>288</v>
      </c>
      <c r="G1356" s="40">
        <v>2269900</v>
      </c>
      <c r="H1356" s="2" t="str">
        <f t="shared" si="83"/>
        <v>920002269900</v>
      </c>
      <c r="I1356" s="2" t="str">
        <f t="shared" si="84"/>
        <v>2</v>
      </c>
      <c r="J1356" s="2" t="s">
        <v>469</v>
      </c>
      <c r="K1356" s="21">
        <v>2000</v>
      </c>
      <c r="L1356" t="e">
        <f>INDEX('A I D FUTURES'!$B:$B,MATCH(H1356,'A I D FUTURES'!$A:$A,0))</f>
        <v>#N/A</v>
      </c>
    </row>
    <row r="1357" spans="1:13" x14ac:dyDescent="0.25">
      <c r="A1357" s="70" t="s">
        <v>92</v>
      </c>
      <c r="B1357" s="40" t="s">
        <v>92</v>
      </c>
      <c r="C1357" s="40" t="s">
        <v>2751</v>
      </c>
      <c r="D1357" s="40" t="s">
        <v>2750</v>
      </c>
      <c r="E1357" s="68">
        <v>92000</v>
      </c>
      <c r="F1357" s="27" t="s">
        <v>288</v>
      </c>
      <c r="G1357" s="40">
        <v>2270501</v>
      </c>
      <c r="H1357" s="2" t="str">
        <f t="shared" si="83"/>
        <v>920002270501</v>
      </c>
      <c r="I1357" s="2" t="str">
        <f t="shared" si="84"/>
        <v>2</v>
      </c>
      <c r="J1357" s="27" t="s">
        <v>519</v>
      </c>
      <c r="K1357" s="21">
        <v>2500</v>
      </c>
      <c r="L1357" t="e">
        <f>INDEX('A I D FUTURES'!$B:$B,MATCH(H1357,'A I D FUTURES'!$A:$A,0))</f>
        <v>#N/A</v>
      </c>
    </row>
    <row r="1358" spans="1:13" x14ac:dyDescent="0.25">
      <c r="A1358" s="70" t="s">
        <v>284</v>
      </c>
      <c r="B1358" s="40" t="s">
        <v>284</v>
      </c>
      <c r="C1358" s="40" t="s">
        <v>2751</v>
      </c>
      <c r="D1358" s="40" t="s">
        <v>2750</v>
      </c>
      <c r="E1358" s="68">
        <v>92000</v>
      </c>
      <c r="F1358" s="27" t="s">
        <v>288</v>
      </c>
      <c r="G1358" s="40">
        <v>2270601</v>
      </c>
      <c r="H1358" s="2" t="str">
        <f t="shared" si="83"/>
        <v>920002270601</v>
      </c>
      <c r="I1358" s="2" t="str">
        <f t="shared" si="84"/>
        <v>2</v>
      </c>
      <c r="J1358" s="2" t="s">
        <v>524</v>
      </c>
      <c r="K1358" s="21">
        <v>24700</v>
      </c>
      <c r="L1358">
        <f>INDEX('A I D FUTURES'!$B:$B,MATCH(H1358,'A I D FUTURES'!$A:$A,0))</f>
        <v>24642.53</v>
      </c>
      <c r="M1358" s="56">
        <f t="shared" ref="M1358:M1359" si="86">+K1358-L1358</f>
        <v>57.470000000001164</v>
      </c>
    </row>
    <row r="1359" spans="1:13" x14ac:dyDescent="0.25">
      <c r="A1359" s="70" t="s">
        <v>92</v>
      </c>
      <c r="B1359" s="40" t="s">
        <v>391</v>
      </c>
      <c r="C1359" s="40" t="s">
        <v>2751</v>
      </c>
      <c r="D1359" s="40" t="s">
        <v>2750</v>
      </c>
      <c r="E1359" s="68">
        <v>92000</v>
      </c>
      <c r="F1359" s="27" t="s">
        <v>288</v>
      </c>
      <c r="G1359" s="40">
        <v>2279900</v>
      </c>
      <c r="H1359" s="2" t="str">
        <f t="shared" si="83"/>
        <v>920002279900</v>
      </c>
      <c r="I1359" s="2" t="str">
        <f t="shared" si="84"/>
        <v>2</v>
      </c>
      <c r="J1359" s="2" t="s">
        <v>527</v>
      </c>
      <c r="K1359" s="21">
        <v>4000</v>
      </c>
      <c r="L1359">
        <f>INDEX('A I D FUTURES'!$B:$B,MATCH(H1359,'A I D FUTURES'!$A:$A,0))</f>
        <v>3630</v>
      </c>
      <c r="M1359" s="56">
        <f t="shared" si="86"/>
        <v>370</v>
      </c>
    </row>
    <row r="1360" spans="1:13" x14ac:dyDescent="0.25">
      <c r="A1360" s="70" t="s">
        <v>284</v>
      </c>
      <c r="B1360" s="40" t="s">
        <v>284</v>
      </c>
      <c r="C1360" s="40" t="s">
        <v>2751</v>
      </c>
      <c r="D1360" s="40" t="s">
        <v>2750</v>
      </c>
      <c r="E1360" s="68">
        <v>92000</v>
      </c>
      <c r="F1360" s="27" t="s">
        <v>288</v>
      </c>
      <c r="G1360" s="40">
        <v>2279939</v>
      </c>
      <c r="H1360" s="2" t="str">
        <f t="shared" si="83"/>
        <v>920002279939</v>
      </c>
      <c r="I1360" s="2" t="str">
        <f t="shared" si="84"/>
        <v>2</v>
      </c>
      <c r="J1360" s="2" t="s">
        <v>558</v>
      </c>
      <c r="K1360" s="21">
        <v>5500</v>
      </c>
      <c r="L1360" t="e">
        <f>INDEX('A I D FUTURES'!$B:$B,MATCH(H1360,'A I D FUTURES'!$A:$A,0))</f>
        <v>#N/A</v>
      </c>
    </row>
    <row r="1361" spans="1:12" x14ac:dyDescent="0.25">
      <c r="A1361" s="70" t="s">
        <v>278</v>
      </c>
      <c r="B1361" s="40" t="s">
        <v>278</v>
      </c>
      <c r="C1361" s="40" t="s">
        <v>2751</v>
      </c>
      <c r="D1361" s="40" t="s">
        <v>2750</v>
      </c>
      <c r="E1361" s="68">
        <v>92000</v>
      </c>
      <c r="F1361" s="27" t="s">
        <v>288</v>
      </c>
      <c r="G1361" s="40">
        <v>2279940</v>
      </c>
      <c r="H1361" s="2" t="str">
        <f t="shared" si="83"/>
        <v>920002279940</v>
      </c>
      <c r="I1361" s="2" t="str">
        <f t="shared" si="84"/>
        <v>2</v>
      </c>
      <c r="J1361" s="2" t="s">
        <v>559</v>
      </c>
      <c r="K1361" s="21">
        <v>84989.77</v>
      </c>
      <c r="L1361">
        <f>INDEX('A I D FUTURES'!$B:$B,MATCH(H1361,'A I D FUTURES'!$A:$A,0))</f>
        <v>49681.39</v>
      </c>
    </row>
    <row r="1362" spans="1:12" x14ac:dyDescent="0.25">
      <c r="A1362" s="70" t="s">
        <v>396</v>
      </c>
      <c r="B1362" s="40" t="s">
        <v>396</v>
      </c>
      <c r="C1362" s="40" t="s">
        <v>2751</v>
      </c>
      <c r="D1362" s="40" t="s">
        <v>2750</v>
      </c>
      <c r="E1362" s="68">
        <v>92000</v>
      </c>
      <c r="F1362" s="27" t="s">
        <v>288</v>
      </c>
      <c r="G1362" s="40">
        <v>2279941</v>
      </c>
      <c r="H1362" s="2" t="str">
        <f t="shared" si="83"/>
        <v>920002279941</v>
      </c>
      <c r="I1362" s="2" t="str">
        <f t="shared" si="84"/>
        <v>2</v>
      </c>
      <c r="J1362" s="2" t="s">
        <v>560</v>
      </c>
      <c r="K1362" s="21">
        <v>8900</v>
      </c>
      <c r="L1362" t="e">
        <f>INDEX('A I D FUTURES'!$B:$B,MATCH(H1362,'A I D FUTURES'!$A:$A,0))</f>
        <v>#N/A</v>
      </c>
    </row>
    <row r="1363" spans="1:12" x14ac:dyDescent="0.25">
      <c r="A1363" s="70" t="s">
        <v>278</v>
      </c>
      <c r="B1363" s="40" t="s">
        <v>278</v>
      </c>
      <c r="C1363" s="40" t="s">
        <v>2751</v>
      </c>
      <c r="D1363" s="40" t="s">
        <v>2750</v>
      </c>
      <c r="E1363" s="68">
        <v>92000</v>
      </c>
      <c r="F1363" s="27" t="s">
        <v>288</v>
      </c>
      <c r="G1363" s="40">
        <v>2279955</v>
      </c>
      <c r="H1363" s="2" t="str">
        <f t="shared" si="83"/>
        <v>920002279955</v>
      </c>
      <c r="I1363" s="2" t="str">
        <f t="shared" si="84"/>
        <v>2</v>
      </c>
      <c r="J1363" s="2" t="s">
        <v>567</v>
      </c>
      <c r="K1363" s="21">
        <v>24500</v>
      </c>
      <c r="L1363" t="e">
        <f>INDEX('A I D FUTURES'!$B:$B,MATCH(H1363,'A I D FUTURES'!$A:$A,0))</f>
        <v>#N/A</v>
      </c>
    </row>
    <row r="1364" spans="1:12" x14ac:dyDescent="0.25">
      <c r="A1364" s="70" t="s">
        <v>92</v>
      </c>
      <c r="B1364" s="40" t="s">
        <v>92</v>
      </c>
      <c r="C1364" s="40" t="s">
        <v>2751</v>
      </c>
      <c r="D1364" s="40" t="s">
        <v>2750</v>
      </c>
      <c r="E1364" s="68">
        <v>92000</v>
      </c>
      <c r="F1364" s="27" t="s">
        <v>288</v>
      </c>
      <c r="G1364" s="40">
        <v>2279962</v>
      </c>
      <c r="H1364" s="2" t="str">
        <f t="shared" si="83"/>
        <v>920002279962</v>
      </c>
      <c r="I1364" s="2" t="str">
        <f t="shared" si="84"/>
        <v>2</v>
      </c>
      <c r="J1364" s="2" t="s">
        <v>573</v>
      </c>
      <c r="K1364" s="21">
        <v>6100</v>
      </c>
      <c r="L1364" t="e">
        <f>INDEX('A I D FUTURES'!$B:$B,MATCH(H1364,'A I D FUTURES'!$A:$A,0))</f>
        <v>#N/A</v>
      </c>
    </row>
    <row r="1365" spans="1:12" x14ac:dyDescent="0.25">
      <c r="A1365" s="70" t="s">
        <v>92</v>
      </c>
      <c r="B1365" s="40" t="s">
        <v>92</v>
      </c>
      <c r="C1365" s="40" t="s">
        <v>2751</v>
      </c>
      <c r="D1365" s="40" t="s">
        <v>2750</v>
      </c>
      <c r="E1365" s="68">
        <v>92000</v>
      </c>
      <c r="F1365" s="27" t="s">
        <v>288</v>
      </c>
      <c r="G1365" s="40">
        <v>2279964</v>
      </c>
      <c r="H1365" s="2" t="str">
        <f t="shared" si="83"/>
        <v>920002279964</v>
      </c>
      <c r="I1365" s="2" t="str">
        <f t="shared" si="84"/>
        <v>2</v>
      </c>
      <c r="J1365" s="2" t="s">
        <v>574</v>
      </c>
      <c r="K1365" s="21">
        <v>25041.61</v>
      </c>
      <c r="L1365">
        <f>INDEX('A I D FUTURES'!$B:$B,MATCH(H1365,'A I D FUTURES'!$A:$A,0))</f>
        <v>34311.480000000003</v>
      </c>
    </row>
    <row r="1366" spans="1:12" x14ac:dyDescent="0.25">
      <c r="A1366" s="70" t="s">
        <v>92</v>
      </c>
      <c r="B1366" s="40" t="s">
        <v>284</v>
      </c>
      <c r="C1366" s="40" t="s">
        <v>2751</v>
      </c>
      <c r="D1366" s="40" t="s">
        <v>2750</v>
      </c>
      <c r="E1366" s="68">
        <v>92000</v>
      </c>
      <c r="F1366" s="27" t="s">
        <v>288</v>
      </c>
      <c r="G1366" s="40">
        <v>2302000</v>
      </c>
      <c r="H1366" s="2" t="str">
        <f t="shared" si="83"/>
        <v>920002302000</v>
      </c>
      <c r="I1366" s="2" t="str">
        <f t="shared" si="84"/>
        <v>2</v>
      </c>
      <c r="J1366" s="2" t="s">
        <v>578</v>
      </c>
      <c r="K1366" s="21">
        <v>1000</v>
      </c>
      <c r="L1366" t="e">
        <f>INDEX('A I D FUTURES'!$B:$B,MATCH(H1366,'A I D FUTURES'!$A:$A,0))</f>
        <v>#N/A</v>
      </c>
    </row>
    <row r="1367" spans="1:12" x14ac:dyDescent="0.25">
      <c r="A1367" s="70" t="s">
        <v>92</v>
      </c>
      <c r="B1367" s="40" t="s">
        <v>284</v>
      </c>
      <c r="C1367" s="40" t="s">
        <v>2751</v>
      </c>
      <c r="D1367" s="40" t="s">
        <v>2750</v>
      </c>
      <c r="E1367" s="68">
        <v>92000</v>
      </c>
      <c r="F1367" s="27" t="s">
        <v>288</v>
      </c>
      <c r="G1367" s="40">
        <v>2312000</v>
      </c>
      <c r="H1367" s="2" t="str">
        <f t="shared" si="83"/>
        <v>920002312000</v>
      </c>
      <c r="I1367" s="2" t="str">
        <f t="shared" si="84"/>
        <v>2</v>
      </c>
      <c r="J1367" s="2" t="s">
        <v>580</v>
      </c>
      <c r="K1367" s="21">
        <v>1000</v>
      </c>
      <c r="L1367" t="e">
        <f>INDEX('A I D FUTURES'!$B:$B,MATCH(H1367,'A I D FUTURES'!$A:$A,0))</f>
        <v>#N/A</v>
      </c>
    </row>
    <row r="1368" spans="1:12" x14ac:dyDescent="0.25">
      <c r="A1368" s="70" t="s">
        <v>284</v>
      </c>
      <c r="B1368" s="40" t="s">
        <v>284</v>
      </c>
      <c r="C1368" s="40" t="s">
        <v>2751</v>
      </c>
      <c r="D1368" s="40" t="s">
        <v>2750</v>
      </c>
      <c r="E1368" s="68">
        <v>92000</v>
      </c>
      <c r="F1368" s="27" t="s">
        <v>288</v>
      </c>
      <c r="G1368" s="40">
        <v>2330000</v>
      </c>
      <c r="H1368" s="2" t="str">
        <f t="shared" si="83"/>
        <v>920002330000</v>
      </c>
      <c r="I1368" s="2" t="str">
        <f t="shared" si="84"/>
        <v>2</v>
      </c>
      <c r="J1368" s="2" t="s">
        <v>581</v>
      </c>
      <c r="K1368" s="21">
        <v>800</v>
      </c>
      <c r="L1368" t="e">
        <f>INDEX('A I D FUTURES'!$B:$B,MATCH(H1368,'A I D FUTURES'!$A:$A,0))</f>
        <v>#N/A</v>
      </c>
    </row>
    <row r="1369" spans="1:12" x14ac:dyDescent="0.25">
      <c r="A1369" s="71" t="s">
        <v>78</v>
      </c>
      <c r="B1369" s="40" t="s">
        <v>78</v>
      </c>
      <c r="C1369" s="40">
        <v>10</v>
      </c>
      <c r="D1369" s="40" t="s">
        <v>2756</v>
      </c>
      <c r="E1369" s="68">
        <v>92000</v>
      </c>
      <c r="F1369" s="2" t="s">
        <v>288</v>
      </c>
      <c r="G1369" s="40">
        <v>6320041</v>
      </c>
      <c r="H1369" s="2" t="str">
        <f t="shared" si="83"/>
        <v>920006320041</v>
      </c>
      <c r="I1369" s="2" t="str">
        <f t="shared" si="84"/>
        <v>6</v>
      </c>
      <c r="J1369" s="2" t="s">
        <v>728</v>
      </c>
      <c r="K1369" s="21">
        <v>30000</v>
      </c>
      <c r="L1369" t="e">
        <f>INDEX('A I D FUTURES'!$B:$B,MATCH(H1369,'A I D FUTURES'!$A:$A,0))</f>
        <v>#N/A</v>
      </c>
    </row>
    <row r="1370" spans="1:12" x14ac:dyDescent="0.25">
      <c r="A1370" s="70" t="s">
        <v>278</v>
      </c>
      <c r="B1370" s="40" t="s">
        <v>278</v>
      </c>
      <c r="C1370" s="40" t="s">
        <v>2751</v>
      </c>
      <c r="D1370" s="40" t="s">
        <v>2750</v>
      </c>
      <c r="E1370" s="68">
        <v>92000</v>
      </c>
      <c r="F1370" s="27" t="s">
        <v>288</v>
      </c>
      <c r="G1370" s="40">
        <v>6360000</v>
      </c>
      <c r="H1370" s="2" t="str">
        <f t="shared" si="83"/>
        <v>920006360000</v>
      </c>
      <c r="I1370" s="2" t="str">
        <f t="shared" si="84"/>
        <v>6</v>
      </c>
      <c r="J1370" s="2" t="s">
        <v>723</v>
      </c>
      <c r="K1370" s="21">
        <v>14500</v>
      </c>
      <c r="L1370" t="e">
        <f>INDEX('A I D FUTURES'!$B:$B,MATCH(H1370,'A I D FUTURES'!$A:$A,0))</f>
        <v>#N/A</v>
      </c>
    </row>
    <row r="1371" spans="1:12" x14ac:dyDescent="0.25">
      <c r="A1371" s="70" t="s">
        <v>278</v>
      </c>
      <c r="B1371" s="40" t="s">
        <v>278</v>
      </c>
      <c r="C1371" s="40" t="s">
        <v>2751</v>
      </c>
      <c r="D1371" s="40" t="s">
        <v>2750</v>
      </c>
      <c r="E1371" s="68">
        <v>92000</v>
      </c>
      <c r="F1371" s="27" t="s">
        <v>288</v>
      </c>
      <c r="G1371" s="40">
        <v>6410001</v>
      </c>
      <c r="H1371" s="2" t="str">
        <f t="shared" si="83"/>
        <v>920006410001</v>
      </c>
      <c r="I1371" s="2" t="str">
        <f t="shared" si="84"/>
        <v>6</v>
      </c>
      <c r="J1371" s="2" t="s">
        <v>740</v>
      </c>
      <c r="K1371" s="21">
        <v>10000</v>
      </c>
      <c r="L1371" t="e">
        <f>INDEX('A I D FUTURES'!$B:$B,MATCH(H1371,'A I D FUTURES'!$A:$A,0))</f>
        <v>#N/A</v>
      </c>
    </row>
    <row r="1372" spans="1:12" x14ac:dyDescent="0.25">
      <c r="A1372" s="70" t="s">
        <v>150</v>
      </c>
      <c r="B1372" s="40" t="s">
        <v>150</v>
      </c>
      <c r="C1372" s="40" t="s">
        <v>2755</v>
      </c>
      <c r="D1372" s="40" t="s">
        <v>2754</v>
      </c>
      <c r="E1372" s="68">
        <v>92001</v>
      </c>
      <c r="F1372" s="2" t="s">
        <v>261</v>
      </c>
      <c r="G1372" s="40">
        <v>2020001</v>
      </c>
      <c r="H1372" s="2" t="str">
        <f t="shared" si="83"/>
        <v>920012020001</v>
      </c>
      <c r="I1372" s="2" t="str">
        <f t="shared" si="84"/>
        <v>2</v>
      </c>
      <c r="J1372" s="2" t="s">
        <v>257</v>
      </c>
      <c r="K1372" s="21">
        <v>13710</v>
      </c>
      <c r="L1372" t="e">
        <f>INDEX('A I D FUTURES'!$B:$B,MATCH(H1372,'A I D FUTURES'!$A:$A,0))</f>
        <v>#N/A</v>
      </c>
    </row>
    <row r="1373" spans="1:12" x14ac:dyDescent="0.25">
      <c r="A1373" s="70" t="s">
        <v>278</v>
      </c>
      <c r="B1373" s="40" t="s">
        <v>278</v>
      </c>
      <c r="C1373" s="40" t="s">
        <v>2751</v>
      </c>
      <c r="D1373" s="40" t="s">
        <v>2750</v>
      </c>
      <c r="E1373" s="68">
        <v>92001</v>
      </c>
      <c r="F1373" s="2" t="s">
        <v>261</v>
      </c>
      <c r="G1373" s="40">
        <v>2060001</v>
      </c>
      <c r="H1373" s="2" t="str">
        <f t="shared" si="83"/>
        <v>920012060001</v>
      </c>
      <c r="I1373" s="2" t="str">
        <f t="shared" si="84"/>
        <v>2</v>
      </c>
      <c r="J1373" s="2" t="s">
        <v>279</v>
      </c>
      <c r="K1373" s="21">
        <v>300</v>
      </c>
      <c r="L1373" t="e">
        <f>INDEX('A I D FUTURES'!$B:$B,MATCH(H1373,'A I D FUTURES'!$A:$A,0))</f>
        <v>#N/A</v>
      </c>
    </row>
    <row r="1374" spans="1:12" x14ac:dyDescent="0.25">
      <c r="A1374" s="70" t="s">
        <v>150</v>
      </c>
      <c r="B1374" s="40" t="s">
        <v>150</v>
      </c>
      <c r="C1374" s="40" t="s">
        <v>2755</v>
      </c>
      <c r="D1374" s="40" t="s">
        <v>2754</v>
      </c>
      <c r="E1374" s="68">
        <v>92001</v>
      </c>
      <c r="F1374" s="2" t="s">
        <v>261</v>
      </c>
      <c r="G1374" s="40">
        <v>2120000</v>
      </c>
      <c r="H1374" s="2" t="str">
        <f t="shared" si="83"/>
        <v>920012120000</v>
      </c>
      <c r="I1374" s="2" t="str">
        <f t="shared" si="84"/>
        <v>2</v>
      </c>
      <c r="J1374" s="2" t="s">
        <v>368</v>
      </c>
      <c r="K1374" s="21">
        <v>500</v>
      </c>
      <c r="L1374" t="e">
        <f>INDEX('A I D FUTURES'!$B:$B,MATCH(H1374,'A I D FUTURES'!$A:$A,0))</f>
        <v>#N/A</v>
      </c>
    </row>
    <row r="1375" spans="1:12" x14ac:dyDescent="0.25">
      <c r="A1375" s="70" t="s">
        <v>150</v>
      </c>
      <c r="B1375" s="40" t="s">
        <v>150</v>
      </c>
      <c r="C1375" s="40" t="s">
        <v>2755</v>
      </c>
      <c r="D1375" s="40" t="s">
        <v>2754</v>
      </c>
      <c r="E1375" s="68">
        <v>92001</v>
      </c>
      <c r="F1375" s="2" t="s">
        <v>261</v>
      </c>
      <c r="G1375" s="40">
        <v>2130001</v>
      </c>
      <c r="H1375" s="2" t="str">
        <f t="shared" si="83"/>
        <v>920012130001</v>
      </c>
      <c r="I1375" s="2" t="str">
        <f t="shared" si="84"/>
        <v>2</v>
      </c>
      <c r="J1375" s="2" t="s">
        <v>378</v>
      </c>
      <c r="K1375" s="21">
        <v>500</v>
      </c>
      <c r="L1375" t="e">
        <f>INDEX('A I D FUTURES'!$B:$B,MATCH(H1375,'A I D FUTURES'!$A:$A,0))</f>
        <v>#N/A</v>
      </c>
    </row>
    <row r="1376" spans="1:12" x14ac:dyDescent="0.25">
      <c r="A1376" s="70" t="s">
        <v>150</v>
      </c>
      <c r="B1376" s="40" t="s">
        <v>391</v>
      </c>
      <c r="C1376" s="40" t="s">
        <v>2751</v>
      </c>
      <c r="D1376" s="40" t="s">
        <v>2750</v>
      </c>
      <c r="E1376" s="68">
        <v>92001</v>
      </c>
      <c r="F1376" s="2" t="s">
        <v>261</v>
      </c>
      <c r="G1376" s="40">
        <v>2200001</v>
      </c>
      <c r="H1376" s="2" t="str">
        <f t="shared" si="83"/>
        <v>920012200001</v>
      </c>
      <c r="I1376" s="2" t="str">
        <f t="shared" si="84"/>
        <v>2</v>
      </c>
      <c r="J1376" s="2" t="s">
        <v>388</v>
      </c>
      <c r="K1376" s="21">
        <v>1250</v>
      </c>
      <c r="L1376">
        <f>INDEX('A I D FUTURES'!$B:$B,MATCH(H1376,'A I D FUTURES'!$A:$A,0))</f>
        <v>282.44</v>
      </c>
    </row>
    <row r="1377" spans="1:13" x14ac:dyDescent="0.25">
      <c r="A1377" s="70" t="s">
        <v>278</v>
      </c>
      <c r="B1377" s="40" t="s">
        <v>278</v>
      </c>
      <c r="C1377" s="40" t="s">
        <v>2751</v>
      </c>
      <c r="D1377" s="40" t="s">
        <v>2750</v>
      </c>
      <c r="E1377" s="68">
        <v>92001</v>
      </c>
      <c r="F1377" s="2" t="s">
        <v>261</v>
      </c>
      <c r="G1377" s="40">
        <v>2200010</v>
      </c>
      <c r="H1377" s="2" t="str">
        <f t="shared" si="83"/>
        <v>920012200010</v>
      </c>
      <c r="I1377" s="2" t="str">
        <f t="shared" si="84"/>
        <v>2</v>
      </c>
      <c r="J1377" s="2" t="s">
        <v>393</v>
      </c>
      <c r="K1377" s="21">
        <v>1000</v>
      </c>
      <c r="L1377" t="e">
        <f>INDEX('A I D FUTURES'!$B:$B,MATCH(H1377,'A I D FUTURES'!$A:$A,0))</f>
        <v>#N/A</v>
      </c>
    </row>
    <row r="1378" spans="1:13" x14ac:dyDescent="0.25">
      <c r="A1378" s="70" t="s">
        <v>214</v>
      </c>
      <c r="B1378" s="40" t="s">
        <v>214</v>
      </c>
      <c r="C1378" s="40" t="s">
        <v>2755</v>
      </c>
      <c r="D1378" s="40" t="s">
        <v>2754</v>
      </c>
      <c r="E1378" s="68">
        <v>92001</v>
      </c>
      <c r="F1378" s="2" t="s">
        <v>261</v>
      </c>
      <c r="G1378" s="40">
        <v>2210001</v>
      </c>
      <c r="H1378" s="2" t="str">
        <f t="shared" si="83"/>
        <v>920012210001</v>
      </c>
      <c r="I1378" s="2" t="str">
        <f t="shared" si="84"/>
        <v>2</v>
      </c>
      <c r="J1378" s="2" t="s">
        <v>397</v>
      </c>
      <c r="K1378" s="21">
        <v>2000</v>
      </c>
      <c r="L1378">
        <f>INDEX('A I D FUTURES'!$B:$B,MATCH(H1378,'A I D FUTURES'!$A:$A,0))</f>
        <v>1200</v>
      </c>
      <c r="M1378" s="56">
        <f>+K1378-L1378</f>
        <v>800</v>
      </c>
    </row>
    <row r="1379" spans="1:13" x14ac:dyDescent="0.25">
      <c r="A1379" s="70" t="s">
        <v>214</v>
      </c>
      <c r="B1379" s="40" t="s">
        <v>214</v>
      </c>
      <c r="C1379" s="40" t="s">
        <v>2755</v>
      </c>
      <c r="D1379" s="40" t="s">
        <v>2754</v>
      </c>
      <c r="E1379" s="68">
        <v>92001</v>
      </c>
      <c r="F1379" s="2" t="s">
        <v>261</v>
      </c>
      <c r="G1379" s="40">
        <v>2210101</v>
      </c>
      <c r="H1379" s="2" t="str">
        <f t="shared" si="83"/>
        <v>920012210101</v>
      </c>
      <c r="I1379" s="2" t="str">
        <f t="shared" si="84"/>
        <v>2</v>
      </c>
      <c r="J1379" s="2" t="s">
        <v>403</v>
      </c>
      <c r="K1379" s="21">
        <v>100</v>
      </c>
      <c r="L1379" t="e">
        <f>INDEX('A I D FUTURES'!$B:$B,MATCH(H1379,'A I D FUTURES'!$A:$A,0))</f>
        <v>#N/A</v>
      </c>
    </row>
    <row r="1380" spans="1:13" x14ac:dyDescent="0.25">
      <c r="A1380" s="70" t="s">
        <v>92</v>
      </c>
      <c r="B1380" s="40" t="s">
        <v>391</v>
      </c>
      <c r="C1380" s="40" t="s">
        <v>2751</v>
      </c>
      <c r="D1380" s="40" t="s">
        <v>2750</v>
      </c>
      <c r="E1380" s="68">
        <v>92001</v>
      </c>
      <c r="F1380" s="27" t="s">
        <v>261</v>
      </c>
      <c r="G1380" s="40">
        <v>2211001</v>
      </c>
      <c r="H1380" s="2" t="str">
        <f t="shared" si="83"/>
        <v>920012211001</v>
      </c>
      <c r="I1380" s="2" t="str">
        <f t="shared" si="84"/>
        <v>2</v>
      </c>
      <c r="J1380" s="5" t="s">
        <v>1673</v>
      </c>
      <c r="K1380" s="21">
        <v>100</v>
      </c>
      <c r="L1380" t="e">
        <f>INDEX('A I D FUTURES'!$B:$B,MATCH(H1380,'A I D FUTURES'!$A:$A,0))</f>
        <v>#N/A</v>
      </c>
    </row>
    <row r="1381" spans="1:13" x14ac:dyDescent="0.25">
      <c r="A1381" s="70" t="s">
        <v>278</v>
      </c>
      <c r="B1381" s="40" t="s">
        <v>278</v>
      </c>
      <c r="C1381" s="40" t="s">
        <v>2751</v>
      </c>
      <c r="D1381" s="40" t="s">
        <v>2750</v>
      </c>
      <c r="E1381" s="68">
        <v>92001</v>
      </c>
      <c r="F1381" s="2" t="s">
        <v>261</v>
      </c>
      <c r="G1381" s="40">
        <v>2220001</v>
      </c>
      <c r="H1381" s="2" t="str">
        <f t="shared" si="83"/>
        <v>920012220001</v>
      </c>
      <c r="I1381" s="2" t="str">
        <f t="shared" si="84"/>
        <v>2</v>
      </c>
      <c r="J1381" s="2" t="s">
        <v>421</v>
      </c>
      <c r="K1381" s="21">
        <v>1200</v>
      </c>
      <c r="L1381">
        <f>INDEX('A I D FUTURES'!$B:$B,MATCH(H1381,'A I D FUTURES'!$A:$A,0))</f>
        <v>1200</v>
      </c>
      <c r="M1381" s="56">
        <f>+K1381-L1381</f>
        <v>0</v>
      </c>
    </row>
    <row r="1382" spans="1:13" x14ac:dyDescent="0.25">
      <c r="A1382" s="70" t="s">
        <v>150</v>
      </c>
      <c r="B1382" s="40" t="s">
        <v>391</v>
      </c>
      <c r="C1382" s="40" t="s">
        <v>2751</v>
      </c>
      <c r="D1382" s="40" t="s">
        <v>2750</v>
      </c>
      <c r="E1382" s="68">
        <v>92001</v>
      </c>
      <c r="F1382" s="2" t="s">
        <v>261</v>
      </c>
      <c r="G1382" s="40">
        <v>2220101</v>
      </c>
      <c r="H1382" s="2" t="str">
        <f t="shared" ref="H1382:H1444" si="87">_xlfn.CONCAT(E1382,G1382)</f>
        <v>920012220101</v>
      </c>
      <c r="I1382" s="2" t="str">
        <f t="shared" ref="I1382:I1444" si="88">MID(G1382,1,1)</f>
        <v>2</v>
      </c>
      <c r="J1382" s="2" t="s">
        <v>422</v>
      </c>
      <c r="K1382" s="21">
        <v>4824.72</v>
      </c>
      <c r="L1382">
        <f>INDEX('A I D FUTURES'!$B:$B,MATCH(H1382,'A I D FUTURES'!$A:$A,0))</f>
        <v>4824.72</v>
      </c>
    </row>
    <row r="1383" spans="1:13" x14ac:dyDescent="0.25">
      <c r="A1383" s="69" t="s">
        <v>284</v>
      </c>
      <c r="B1383" s="108" t="s">
        <v>284</v>
      </c>
      <c r="C1383" s="40" t="s">
        <v>2751</v>
      </c>
      <c r="D1383" s="40" t="s">
        <v>2750</v>
      </c>
      <c r="E1383" s="65">
        <v>92002</v>
      </c>
      <c r="F1383" s="64" t="s">
        <v>321</v>
      </c>
      <c r="G1383" s="87">
        <v>1300001</v>
      </c>
      <c r="H1383" s="64" t="str">
        <f t="shared" si="87"/>
        <v>920021300001</v>
      </c>
      <c r="I1383" s="64" t="str">
        <f t="shared" si="88"/>
        <v>1</v>
      </c>
      <c r="J1383" s="64" t="s">
        <v>299</v>
      </c>
      <c r="K1383" s="21">
        <v>26618.55</v>
      </c>
      <c r="L1383" t="e">
        <f>INDEX('A I D FUTURES'!$B:$B,MATCH(H1383,'A I D FUTURES'!$A:$A,0))</f>
        <v>#N/A</v>
      </c>
    </row>
    <row r="1384" spans="1:13" x14ac:dyDescent="0.25">
      <c r="A1384" s="69" t="s">
        <v>284</v>
      </c>
      <c r="B1384" s="108" t="s">
        <v>284</v>
      </c>
      <c r="C1384" s="40" t="s">
        <v>2751</v>
      </c>
      <c r="D1384" s="40" t="s">
        <v>2750</v>
      </c>
      <c r="E1384" s="65">
        <v>92002</v>
      </c>
      <c r="F1384" s="64" t="s">
        <v>321</v>
      </c>
      <c r="G1384" s="87">
        <v>1300002</v>
      </c>
      <c r="H1384" s="64" t="str">
        <f t="shared" si="87"/>
        <v>920021300002</v>
      </c>
      <c r="I1384" s="64" t="str">
        <f t="shared" si="88"/>
        <v>1</v>
      </c>
      <c r="J1384" s="64" t="s">
        <v>324</v>
      </c>
      <c r="K1384" s="21">
        <v>4221.95</v>
      </c>
      <c r="L1384" t="e">
        <f>INDEX('A I D FUTURES'!$B:$B,MATCH(H1384,'A I D FUTURES'!$A:$A,0))</f>
        <v>#N/A</v>
      </c>
    </row>
    <row r="1385" spans="1:13" x14ac:dyDescent="0.25">
      <c r="A1385" s="69" t="s">
        <v>284</v>
      </c>
      <c r="B1385" s="108" t="s">
        <v>284</v>
      </c>
      <c r="C1385" s="40" t="s">
        <v>2751</v>
      </c>
      <c r="D1385" s="40" t="s">
        <v>2750</v>
      </c>
      <c r="E1385" s="65">
        <v>92002</v>
      </c>
      <c r="F1385" s="64" t="s">
        <v>321</v>
      </c>
      <c r="G1385" s="87">
        <v>1300101</v>
      </c>
      <c r="H1385" s="64" t="str">
        <f t="shared" si="87"/>
        <v>920021300101</v>
      </c>
      <c r="I1385" s="64" t="str">
        <f t="shared" si="88"/>
        <v>1</v>
      </c>
      <c r="J1385" s="64" t="s">
        <v>326</v>
      </c>
      <c r="K1385" s="21">
        <v>3000</v>
      </c>
      <c r="L1385" t="e">
        <f>INDEX('A I D FUTURES'!$B:$B,MATCH(H1385,'A I D FUTURES'!$A:$A,0))</f>
        <v>#N/A</v>
      </c>
    </row>
    <row r="1386" spans="1:13" x14ac:dyDescent="0.25">
      <c r="A1386" s="69" t="s">
        <v>284</v>
      </c>
      <c r="B1386" s="108" t="s">
        <v>284</v>
      </c>
      <c r="C1386" s="40" t="s">
        <v>2751</v>
      </c>
      <c r="D1386" s="40" t="s">
        <v>2750</v>
      </c>
      <c r="E1386" s="65">
        <v>92002</v>
      </c>
      <c r="F1386" s="64" t="s">
        <v>321</v>
      </c>
      <c r="G1386" s="87">
        <v>1300201</v>
      </c>
      <c r="H1386" s="64" t="str">
        <f t="shared" si="87"/>
        <v>920021300201</v>
      </c>
      <c r="I1386" s="64" t="str">
        <f t="shared" si="88"/>
        <v>1</v>
      </c>
      <c r="J1386" s="64" t="s">
        <v>327</v>
      </c>
      <c r="K1386" s="21">
        <v>14810.04</v>
      </c>
      <c r="L1386" t="e">
        <f>INDEX('A I D FUTURES'!$B:$B,MATCH(H1386,'A I D FUTURES'!$A:$A,0))</f>
        <v>#N/A</v>
      </c>
    </row>
    <row r="1387" spans="1:13" x14ac:dyDescent="0.25">
      <c r="A1387" s="69" t="s">
        <v>284</v>
      </c>
      <c r="B1387" s="108" t="s">
        <v>284</v>
      </c>
      <c r="C1387" s="40" t="s">
        <v>2751</v>
      </c>
      <c r="D1387" s="40" t="s">
        <v>2750</v>
      </c>
      <c r="E1387" s="65">
        <v>92002</v>
      </c>
      <c r="F1387" s="64" t="s">
        <v>321</v>
      </c>
      <c r="G1387" s="87">
        <v>1300202</v>
      </c>
      <c r="H1387" s="64" t="str">
        <f t="shared" si="87"/>
        <v>920021300202</v>
      </c>
      <c r="I1387" s="64" t="str">
        <f t="shared" si="88"/>
        <v>1</v>
      </c>
      <c r="J1387" s="64" t="s">
        <v>328</v>
      </c>
      <c r="K1387" s="21">
        <v>16651.18</v>
      </c>
      <c r="L1387" t="e">
        <f>INDEX('A I D FUTURES'!$B:$B,MATCH(H1387,'A I D FUTURES'!$A:$A,0))</f>
        <v>#N/A</v>
      </c>
    </row>
    <row r="1388" spans="1:13" x14ac:dyDescent="0.25">
      <c r="A1388" s="69" t="s">
        <v>284</v>
      </c>
      <c r="B1388" s="108" t="s">
        <v>284</v>
      </c>
      <c r="C1388" s="40" t="s">
        <v>2751</v>
      </c>
      <c r="D1388" s="40" t="s">
        <v>2750</v>
      </c>
      <c r="E1388" s="65">
        <v>92002</v>
      </c>
      <c r="F1388" s="64" t="s">
        <v>321</v>
      </c>
      <c r="G1388" s="87">
        <v>1310001</v>
      </c>
      <c r="H1388" s="64" t="str">
        <f t="shared" si="87"/>
        <v>920021310001</v>
      </c>
      <c r="I1388" s="64" t="str">
        <f t="shared" si="88"/>
        <v>1</v>
      </c>
      <c r="J1388" s="64" t="s">
        <v>329</v>
      </c>
      <c r="K1388" s="21">
        <v>36498.269999999997</v>
      </c>
      <c r="L1388" t="e">
        <f>INDEX('A I D FUTURES'!$B:$B,MATCH(H1388,'A I D FUTURES'!$A:$A,0))</f>
        <v>#N/A</v>
      </c>
    </row>
    <row r="1389" spans="1:13" x14ac:dyDescent="0.25">
      <c r="A1389" s="69" t="s">
        <v>284</v>
      </c>
      <c r="B1389" s="108" t="s">
        <v>284</v>
      </c>
      <c r="C1389" s="40" t="s">
        <v>2751</v>
      </c>
      <c r="D1389" s="40" t="s">
        <v>2750</v>
      </c>
      <c r="E1389" s="65">
        <v>92002</v>
      </c>
      <c r="F1389" s="64" t="s">
        <v>321</v>
      </c>
      <c r="G1389" s="87">
        <v>1310002</v>
      </c>
      <c r="H1389" s="64" t="str">
        <f t="shared" si="87"/>
        <v>920021310002</v>
      </c>
      <c r="I1389" s="64" t="str">
        <f t="shared" si="88"/>
        <v>1</v>
      </c>
      <c r="J1389" s="64" t="s">
        <v>340</v>
      </c>
      <c r="K1389" s="21">
        <v>3301.78</v>
      </c>
      <c r="L1389" t="e">
        <f>INDEX('A I D FUTURES'!$B:$B,MATCH(H1389,'A I D FUTURES'!$A:$A,0))</f>
        <v>#N/A</v>
      </c>
    </row>
    <row r="1390" spans="1:13" x14ac:dyDescent="0.25">
      <c r="A1390" s="69" t="s">
        <v>284</v>
      </c>
      <c r="B1390" s="108" t="s">
        <v>284</v>
      </c>
      <c r="C1390" s="40" t="s">
        <v>2751</v>
      </c>
      <c r="D1390" s="40" t="s">
        <v>2750</v>
      </c>
      <c r="E1390" s="65">
        <v>92002</v>
      </c>
      <c r="F1390" s="64" t="s">
        <v>321</v>
      </c>
      <c r="G1390" s="87">
        <v>1310003</v>
      </c>
      <c r="H1390" s="64" t="str">
        <f t="shared" si="87"/>
        <v>920021310003</v>
      </c>
      <c r="I1390" s="64" t="str">
        <f t="shared" si="88"/>
        <v>1</v>
      </c>
      <c r="J1390" s="64" t="s">
        <v>341</v>
      </c>
      <c r="K1390" s="21">
        <v>20306.3</v>
      </c>
      <c r="L1390" t="e">
        <f>INDEX('A I D FUTURES'!$B:$B,MATCH(H1390,'A I D FUTURES'!$A:$A,0))</f>
        <v>#N/A</v>
      </c>
    </row>
    <row r="1391" spans="1:13" x14ac:dyDescent="0.25">
      <c r="A1391" s="69" t="s">
        <v>284</v>
      </c>
      <c r="B1391" s="108" t="s">
        <v>284</v>
      </c>
      <c r="C1391" s="40" t="s">
        <v>2751</v>
      </c>
      <c r="D1391" s="40" t="s">
        <v>2750</v>
      </c>
      <c r="E1391" s="65">
        <v>92002</v>
      </c>
      <c r="F1391" s="64" t="s">
        <v>321</v>
      </c>
      <c r="G1391" s="87">
        <v>1310004</v>
      </c>
      <c r="H1391" s="64" t="str">
        <f t="shared" si="87"/>
        <v>920021310004</v>
      </c>
      <c r="I1391" s="64" t="str">
        <f t="shared" si="88"/>
        <v>1</v>
      </c>
      <c r="J1391" s="64" t="s">
        <v>342</v>
      </c>
      <c r="K1391" s="21">
        <v>23795.01</v>
      </c>
      <c r="L1391" t="e">
        <f>INDEX('A I D FUTURES'!$B:$B,MATCH(H1391,'A I D FUTURES'!$A:$A,0))</f>
        <v>#N/A</v>
      </c>
    </row>
    <row r="1392" spans="1:13" x14ac:dyDescent="0.25">
      <c r="A1392" s="69" t="s">
        <v>284</v>
      </c>
      <c r="B1392" s="108" t="s">
        <v>284</v>
      </c>
      <c r="C1392" s="40" t="s">
        <v>2751</v>
      </c>
      <c r="D1392" s="40" t="s">
        <v>2750</v>
      </c>
      <c r="E1392" s="65">
        <v>92002</v>
      </c>
      <c r="F1392" s="64" t="s">
        <v>321</v>
      </c>
      <c r="G1392" s="87">
        <v>1600001</v>
      </c>
      <c r="H1392" s="64" t="str">
        <f t="shared" si="87"/>
        <v>920021600001</v>
      </c>
      <c r="I1392" s="64" t="str">
        <f t="shared" si="88"/>
        <v>1</v>
      </c>
      <c r="J1392" s="64" t="s">
        <v>349</v>
      </c>
      <c r="K1392" s="21">
        <v>47905.48</v>
      </c>
      <c r="L1392" t="e">
        <f>INDEX('A I D FUTURES'!$B:$B,MATCH(H1392,'A I D FUTURES'!$A:$A,0))</f>
        <v>#N/A</v>
      </c>
      <c r="M1392" s="56" t="e">
        <f>+K1392-L1392</f>
        <v>#N/A</v>
      </c>
    </row>
    <row r="1393" spans="1:13" x14ac:dyDescent="0.25">
      <c r="A1393" s="70" t="s">
        <v>150</v>
      </c>
      <c r="B1393" s="40" t="s">
        <v>150</v>
      </c>
      <c r="C1393" s="40" t="s">
        <v>2755</v>
      </c>
      <c r="D1393" s="40" t="s">
        <v>2754</v>
      </c>
      <c r="E1393" s="68">
        <v>92002</v>
      </c>
      <c r="F1393" s="2" t="s">
        <v>321</v>
      </c>
      <c r="G1393" s="40">
        <v>2210401</v>
      </c>
      <c r="H1393" s="2" t="str">
        <f t="shared" si="87"/>
        <v>920022210401</v>
      </c>
      <c r="I1393" s="2" t="str">
        <f t="shared" si="88"/>
        <v>2</v>
      </c>
      <c r="J1393" s="2" t="s">
        <v>409</v>
      </c>
      <c r="K1393" s="21">
        <v>5150</v>
      </c>
      <c r="L1393" t="e">
        <f>INDEX('A I D FUTURES'!$B:$B,MATCH(H1393,'A I D FUTURES'!$A:$A,0))</f>
        <v>#N/A</v>
      </c>
    </row>
    <row r="1394" spans="1:13" x14ac:dyDescent="0.25">
      <c r="A1394" s="70" t="s">
        <v>150</v>
      </c>
      <c r="B1394" s="40" t="s">
        <v>150</v>
      </c>
      <c r="C1394" s="40" t="s">
        <v>2755</v>
      </c>
      <c r="D1394" s="40" t="s">
        <v>2754</v>
      </c>
      <c r="E1394" s="68">
        <v>92002</v>
      </c>
      <c r="F1394" s="2" t="s">
        <v>321</v>
      </c>
      <c r="G1394" s="40">
        <v>2211001</v>
      </c>
      <c r="H1394" s="2" t="str">
        <f t="shared" si="87"/>
        <v>920022211001</v>
      </c>
      <c r="I1394" s="2" t="str">
        <f t="shared" si="88"/>
        <v>2</v>
      </c>
      <c r="J1394" s="5" t="s">
        <v>1673</v>
      </c>
      <c r="K1394" s="21">
        <v>22000</v>
      </c>
      <c r="L1394" t="e">
        <f>INDEX('A I D FUTURES'!$B:$B,MATCH(H1394,'A I D FUTURES'!$A:$A,0))</f>
        <v>#N/A</v>
      </c>
    </row>
    <row r="1395" spans="1:13" x14ac:dyDescent="0.25">
      <c r="A1395" s="70" t="s">
        <v>150</v>
      </c>
      <c r="B1395" s="40" t="s">
        <v>150</v>
      </c>
      <c r="C1395" s="40" t="s">
        <v>2755</v>
      </c>
      <c r="D1395" s="40" t="s">
        <v>2754</v>
      </c>
      <c r="E1395" s="68">
        <v>92002</v>
      </c>
      <c r="F1395" s="2" t="s">
        <v>321</v>
      </c>
      <c r="G1395" s="40">
        <v>2279900</v>
      </c>
      <c r="H1395" s="2" t="str">
        <f t="shared" si="87"/>
        <v>920022279900</v>
      </c>
      <c r="I1395" s="2" t="str">
        <f t="shared" si="88"/>
        <v>2</v>
      </c>
      <c r="J1395" s="2" t="s">
        <v>527</v>
      </c>
      <c r="K1395" s="21">
        <v>750</v>
      </c>
      <c r="L1395" t="e">
        <f>INDEX('A I D FUTURES'!$B:$B,MATCH(H1395,'A I D FUTURES'!$A:$A,0))</f>
        <v>#N/A</v>
      </c>
    </row>
    <row r="1396" spans="1:13" x14ac:dyDescent="0.25">
      <c r="A1396" s="69" t="s">
        <v>284</v>
      </c>
      <c r="B1396" s="108" t="s">
        <v>284</v>
      </c>
      <c r="C1396" s="40" t="s">
        <v>2751</v>
      </c>
      <c r="D1396" s="40" t="s">
        <v>2750</v>
      </c>
      <c r="E1396" s="65">
        <v>92400</v>
      </c>
      <c r="F1396" s="64" t="s">
        <v>322</v>
      </c>
      <c r="G1396" s="87">
        <v>1300001</v>
      </c>
      <c r="H1396" s="64" t="str">
        <f t="shared" si="87"/>
        <v>924001300001</v>
      </c>
      <c r="I1396" s="64" t="str">
        <f t="shared" si="88"/>
        <v>1</v>
      </c>
      <c r="J1396" s="64" t="s">
        <v>299</v>
      </c>
      <c r="K1396" s="21">
        <v>11422.79</v>
      </c>
      <c r="L1396" t="e">
        <f>INDEX('A I D FUTURES'!$B:$B,MATCH(H1396,'A I D FUTURES'!$A:$A,0))</f>
        <v>#N/A</v>
      </c>
    </row>
    <row r="1397" spans="1:13" x14ac:dyDescent="0.25">
      <c r="A1397" s="69" t="s">
        <v>284</v>
      </c>
      <c r="B1397" s="108" t="s">
        <v>284</v>
      </c>
      <c r="C1397" s="40" t="s">
        <v>2751</v>
      </c>
      <c r="D1397" s="40" t="s">
        <v>2750</v>
      </c>
      <c r="E1397" s="65">
        <v>92400</v>
      </c>
      <c r="F1397" s="64" t="s">
        <v>322</v>
      </c>
      <c r="G1397" s="87">
        <v>1300002</v>
      </c>
      <c r="H1397" s="64" t="str">
        <f t="shared" si="87"/>
        <v>924001300002</v>
      </c>
      <c r="I1397" s="64" t="str">
        <f t="shared" si="88"/>
        <v>1</v>
      </c>
      <c r="J1397" s="64" t="s">
        <v>324</v>
      </c>
      <c r="K1397" s="21">
        <v>4181.18</v>
      </c>
      <c r="L1397" t="e">
        <f>INDEX('A I D FUTURES'!$B:$B,MATCH(H1397,'A I D FUTURES'!$A:$A,0))</f>
        <v>#N/A</v>
      </c>
    </row>
    <row r="1398" spans="1:13" x14ac:dyDescent="0.25">
      <c r="A1398" s="69" t="s">
        <v>284</v>
      </c>
      <c r="B1398" s="108" t="s">
        <v>284</v>
      </c>
      <c r="C1398" s="40" t="s">
        <v>2751</v>
      </c>
      <c r="D1398" s="40" t="s">
        <v>2750</v>
      </c>
      <c r="E1398" s="65">
        <v>92400</v>
      </c>
      <c r="F1398" s="64" t="s">
        <v>322</v>
      </c>
      <c r="G1398" s="87">
        <v>1300201</v>
      </c>
      <c r="H1398" s="64" t="str">
        <f t="shared" si="87"/>
        <v>924001300201</v>
      </c>
      <c r="I1398" s="64" t="str">
        <f t="shared" si="88"/>
        <v>1</v>
      </c>
      <c r="J1398" s="64" t="s">
        <v>327</v>
      </c>
      <c r="K1398" s="21">
        <v>6389.6</v>
      </c>
      <c r="L1398" t="e">
        <f>INDEX('A I D FUTURES'!$B:$B,MATCH(H1398,'A I D FUTURES'!$A:$A,0))</f>
        <v>#N/A</v>
      </c>
      <c r="M1398" s="56" t="e">
        <f t="shared" ref="M1398:M1399" si="89">+K1398-L1398</f>
        <v>#N/A</v>
      </c>
    </row>
    <row r="1399" spans="1:13" x14ac:dyDescent="0.25">
      <c r="A1399" s="69" t="s">
        <v>284</v>
      </c>
      <c r="B1399" s="108" t="s">
        <v>284</v>
      </c>
      <c r="C1399" s="40" t="s">
        <v>2751</v>
      </c>
      <c r="D1399" s="40" t="s">
        <v>2750</v>
      </c>
      <c r="E1399" s="65">
        <v>92400</v>
      </c>
      <c r="F1399" s="64" t="s">
        <v>322</v>
      </c>
      <c r="G1399" s="87">
        <v>1300202</v>
      </c>
      <c r="H1399" s="64" t="str">
        <f t="shared" si="87"/>
        <v>924001300202</v>
      </c>
      <c r="I1399" s="64" t="str">
        <f t="shared" si="88"/>
        <v>1</v>
      </c>
      <c r="J1399" s="64" t="s">
        <v>328</v>
      </c>
      <c r="K1399" s="21">
        <v>5924.1</v>
      </c>
      <c r="L1399" t="e">
        <f>INDEX('A I D FUTURES'!$B:$B,MATCH(H1399,'A I D FUTURES'!$A:$A,0))</f>
        <v>#N/A</v>
      </c>
      <c r="M1399" s="56" t="e">
        <f t="shared" si="89"/>
        <v>#N/A</v>
      </c>
    </row>
    <row r="1400" spans="1:13" x14ac:dyDescent="0.25">
      <c r="A1400" s="69" t="s">
        <v>284</v>
      </c>
      <c r="B1400" s="108" t="s">
        <v>284</v>
      </c>
      <c r="C1400" s="40" t="s">
        <v>2751</v>
      </c>
      <c r="D1400" s="40" t="s">
        <v>2750</v>
      </c>
      <c r="E1400" s="65">
        <v>92400</v>
      </c>
      <c r="F1400" s="64" t="s">
        <v>322</v>
      </c>
      <c r="G1400" s="87">
        <v>1600001</v>
      </c>
      <c r="H1400" s="64" t="str">
        <f t="shared" si="87"/>
        <v>924001600001</v>
      </c>
      <c r="I1400" s="64" t="str">
        <f t="shared" si="88"/>
        <v>1</v>
      </c>
      <c r="J1400" s="64" t="s">
        <v>349</v>
      </c>
      <c r="K1400" s="21">
        <v>8753.52</v>
      </c>
      <c r="L1400" t="e">
        <f>INDEX('A I D FUTURES'!$B:$B,MATCH(H1400,'A I D FUTURES'!$A:$A,0))</f>
        <v>#N/A</v>
      </c>
    </row>
    <row r="1401" spans="1:13" x14ac:dyDescent="0.25">
      <c r="A1401" s="70" t="s">
        <v>278</v>
      </c>
      <c r="B1401" s="40" t="s">
        <v>278</v>
      </c>
      <c r="C1401" s="40" t="s">
        <v>2751</v>
      </c>
      <c r="D1401" s="40" t="s">
        <v>2750</v>
      </c>
      <c r="E1401" s="68">
        <v>92400</v>
      </c>
      <c r="F1401" s="2" t="s">
        <v>322</v>
      </c>
      <c r="G1401" s="40">
        <v>2060001</v>
      </c>
      <c r="H1401" s="2" t="str">
        <f t="shared" si="87"/>
        <v>924002060001</v>
      </c>
      <c r="I1401" s="2" t="str">
        <f t="shared" si="88"/>
        <v>2</v>
      </c>
      <c r="J1401" s="2" t="s">
        <v>279</v>
      </c>
      <c r="K1401" s="21">
        <v>43.56</v>
      </c>
      <c r="L1401">
        <f>INDEX('A I D FUTURES'!$B:$B,MATCH(H1401,'A I D FUTURES'!$A:$A,0))</f>
        <v>43.56</v>
      </c>
      <c r="M1401" s="56">
        <f>+K1401-L1401</f>
        <v>0</v>
      </c>
    </row>
    <row r="1402" spans="1:13" x14ac:dyDescent="0.25">
      <c r="A1402" s="70" t="s">
        <v>278</v>
      </c>
      <c r="B1402" s="40" t="s">
        <v>278</v>
      </c>
      <c r="C1402" s="40" t="s">
        <v>2751</v>
      </c>
      <c r="D1402" s="40" t="s">
        <v>2750</v>
      </c>
      <c r="E1402" s="68">
        <v>92400</v>
      </c>
      <c r="F1402" s="2" t="s">
        <v>322</v>
      </c>
      <c r="G1402" s="40">
        <v>2160001</v>
      </c>
      <c r="H1402" s="2" t="str">
        <f t="shared" si="87"/>
        <v>924002160001</v>
      </c>
      <c r="I1402" s="2" t="str">
        <f t="shared" si="88"/>
        <v>2</v>
      </c>
      <c r="J1402" s="2" t="s">
        <v>383</v>
      </c>
      <c r="K1402" s="21">
        <v>50</v>
      </c>
      <c r="L1402" t="e">
        <f>INDEX('A I D FUTURES'!$B:$B,MATCH(H1402,'A I D FUTURES'!$A:$A,0))</f>
        <v>#N/A</v>
      </c>
    </row>
    <row r="1403" spans="1:13" x14ac:dyDescent="0.25">
      <c r="A1403" s="70" t="s">
        <v>278</v>
      </c>
      <c r="B1403" s="40" t="s">
        <v>278</v>
      </c>
      <c r="C1403" s="40" t="s">
        <v>2751</v>
      </c>
      <c r="D1403" s="40" t="s">
        <v>2750</v>
      </c>
      <c r="E1403" s="68">
        <v>92400</v>
      </c>
      <c r="F1403" s="2" t="s">
        <v>322</v>
      </c>
      <c r="G1403" s="40">
        <v>2160002</v>
      </c>
      <c r="H1403" s="2" t="str">
        <f t="shared" si="87"/>
        <v>924002160002</v>
      </c>
      <c r="I1403" s="2" t="str">
        <f t="shared" si="88"/>
        <v>2</v>
      </c>
      <c r="J1403" s="2" t="s">
        <v>384</v>
      </c>
      <c r="K1403" s="21">
        <v>50</v>
      </c>
      <c r="L1403" t="e">
        <f>INDEX('A I D FUTURES'!$B:$B,MATCH(H1403,'A I D FUTURES'!$A:$A,0))</f>
        <v>#N/A</v>
      </c>
    </row>
    <row r="1404" spans="1:13" x14ac:dyDescent="0.25">
      <c r="A1404" s="70" t="s">
        <v>278</v>
      </c>
      <c r="B1404" s="40" t="s">
        <v>278</v>
      </c>
      <c r="C1404" s="40" t="s">
        <v>2751</v>
      </c>
      <c r="D1404" s="40" t="s">
        <v>2750</v>
      </c>
      <c r="E1404" s="68">
        <v>92400</v>
      </c>
      <c r="F1404" s="2" t="s">
        <v>322</v>
      </c>
      <c r="G1404" s="40">
        <v>2200010</v>
      </c>
      <c r="H1404" s="2" t="str">
        <f t="shared" si="87"/>
        <v>924002200010</v>
      </c>
      <c r="I1404" s="2" t="str">
        <f t="shared" si="88"/>
        <v>2</v>
      </c>
      <c r="J1404" s="2" t="s">
        <v>393</v>
      </c>
      <c r="K1404" s="21">
        <v>87.12</v>
      </c>
      <c r="L1404">
        <f>INDEX('A I D FUTURES'!$B:$B,MATCH(H1404,'A I D FUTURES'!$A:$A,0))</f>
        <v>87.12</v>
      </c>
    </row>
    <row r="1405" spans="1:13" x14ac:dyDescent="0.25">
      <c r="A1405" s="70" t="s">
        <v>165</v>
      </c>
      <c r="B1405" s="40" t="s">
        <v>165</v>
      </c>
      <c r="C1405" s="40" t="s">
        <v>2764</v>
      </c>
      <c r="D1405" s="40" t="s">
        <v>2763</v>
      </c>
      <c r="E1405" s="68">
        <v>92400</v>
      </c>
      <c r="F1405" s="2" t="s">
        <v>322</v>
      </c>
      <c r="G1405" s="40">
        <v>2260201</v>
      </c>
      <c r="H1405" s="2" t="str">
        <f t="shared" si="87"/>
        <v>924002260201</v>
      </c>
      <c r="I1405" s="2" t="str">
        <f t="shared" si="88"/>
        <v>2</v>
      </c>
      <c r="J1405" s="2" t="s">
        <v>440</v>
      </c>
      <c r="K1405" s="21">
        <v>200</v>
      </c>
      <c r="L1405" t="e">
        <f>INDEX('A I D FUTURES'!$B:$B,MATCH(H1405,'A I D FUTURES'!$A:$A,0))</f>
        <v>#N/A</v>
      </c>
    </row>
    <row r="1406" spans="1:13" x14ac:dyDescent="0.25">
      <c r="A1406" s="70" t="s">
        <v>165</v>
      </c>
      <c r="B1406" s="40" t="s">
        <v>165</v>
      </c>
      <c r="C1406" s="40" t="s">
        <v>2764</v>
      </c>
      <c r="D1406" s="40" t="s">
        <v>2763</v>
      </c>
      <c r="E1406" s="68">
        <v>92400</v>
      </c>
      <c r="F1406" s="2" t="s">
        <v>322</v>
      </c>
      <c r="G1406" s="40">
        <v>2260900</v>
      </c>
      <c r="H1406" s="2" t="str">
        <f t="shared" si="87"/>
        <v>924002260900</v>
      </c>
      <c r="I1406" s="2" t="str">
        <f t="shared" si="88"/>
        <v>2</v>
      </c>
      <c r="J1406" s="2" t="s">
        <v>456</v>
      </c>
      <c r="K1406" s="21">
        <v>1500</v>
      </c>
      <c r="L1406" t="e">
        <f>INDEX('A I D FUTURES'!$B:$B,MATCH(H1406,'A I D FUTURES'!$A:$A,0))</f>
        <v>#N/A</v>
      </c>
    </row>
    <row r="1407" spans="1:13" x14ac:dyDescent="0.25">
      <c r="A1407" s="70" t="s">
        <v>165</v>
      </c>
      <c r="B1407" s="40" t="s">
        <v>165</v>
      </c>
      <c r="C1407" s="40" t="s">
        <v>2764</v>
      </c>
      <c r="D1407" s="40" t="s">
        <v>2763</v>
      </c>
      <c r="E1407" s="68">
        <v>92400</v>
      </c>
      <c r="F1407" s="2" t="s">
        <v>322</v>
      </c>
      <c r="G1407" s="40">
        <v>2269910</v>
      </c>
      <c r="H1407" s="2" t="str">
        <f t="shared" si="87"/>
        <v>924002269910</v>
      </c>
      <c r="I1407" s="2" t="str">
        <f t="shared" si="88"/>
        <v>2</v>
      </c>
      <c r="J1407" s="2" t="s">
        <v>484</v>
      </c>
      <c r="K1407" s="21">
        <v>100</v>
      </c>
      <c r="L1407" t="e">
        <f>INDEX('A I D FUTURES'!$B:$B,MATCH(H1407,'A I D FUTURES'!$A:$A,0))</f>
        <v>#N/A</v>
      </c>
    </row>
    <row r="1408" spans="1:13" x14ac:dyDescent="0.25">
      <c r="A1408" s="70" t="s">
        <v>165</v>
      </c>
      <c r="B1408" s="40" t="s">
        <v>165</v>
      </c>
      <c r="C1408" s="40" t="s">
        <v>2764</v>
      </c>
      <c r="D1408" s="40" t="s">
        <v>2763</v>
      </c>
      <c r="E1408" s="68">
        <v>92400</v>
      </c>
      <c r="F1408" s="2" t="s">
        <v>322</v>
      </c>
      <c r="G1408" s="40">
        <v>2279900</v>
      </c>
      <c r="H1408" s="2" t="str">
        <f t="shared" si="87"/>
        <v>924002279900</v>
      </c>
      <c r="I1408" s="2" t="str">
        <f t="shared" si="88"/>
        <v>2</v>
      </c>
      <c r="J1408" s="2" t="s">
        <v>527</v>
      </c>
      <c r="K1408" s="21">
        <v>1000</v>
      </c>
      <c r="L1408" t="e">
        <f>INDEX('A I D FUTURES'!$B:$B,MATCH(H1408,'A I D FUTURES'!$A:$A,0))</f>
        <v>#N/A</v>
      </c>
    </row>
    <row r="1409" spans="1:13" x14ac:dyDescent="0.25">
      <c r="A1409" s="70" t="s">
        <v>165</v>
      </c>
      <c r="B1409" s="40" t="s">
        <v>165</v>
      </c>
      <c r="C1409" s="40" t="s">
        <v>2764</v>
      </c>
      <c r="D1409" s="40" t="s">
        <v>2763</v>
      </c>
      <c r="E1409" s="68">
        <v>92400</v>
      </c>
      <c r="F1409" s="2" t="s">
        <v>322</v>
      </c>
      <c r="G1409" s="40">
        <v>2279902</v>
      </c>
      <c r="H1409" s="2" t="str">
        <f t="shared" si="87"/>
        <v>924002279902</v>
      </c>
      <c r="I1409" s="2" t="str">
        <f t="shared" si="88"/>
        <v>2</v>
      </c>
      <c r="J1409" s="2" t="s">
        <v>539</v>
      </c>
      <c r="K1409" s="21">
        <v>12500</v>
      </c>
      <c r="L1409" t="e">
        <f>INDEX('A I D FUTURES'!$B:$B,MATCH(H1409,'A I D FUTURES'!$A:$A,0))</f>
        <v>#N/A</v>
      </c>
    </row>
    <row r="1410" spans="1:13" x14ac:dyDescent="0.25">
      <c r="A1410" s="70" t="s">
        <v>165</v>
      </c>
      <c r="B1410" s="40" t="s">
        <v>165</v>
      </c>
      <c r="C1410" s="40" t="s">
        <v>2764</v>
      </c>
      <c r="D1410" s="40" t="s">
        <v>2763</v>
      </c>
      <c r="E1410" s="68">
        <v>92400</v>
      </c>
      <c r="F1410" s="2" t="s">
        <v>322</v>
      </c>
      <c r="G1410" s="40">
        <v>2302000</v>
      </c>
      <c r="H1410" s="2" t="str">
        <f t="shared" si="87"/>
        <v>924002302000</v>
      </c>
      <c r="I1410" s="2" t="str">
        <f t="shared" si="88"/>
        <v>2</v>
      </c>
      <c r="J1410" s="2" t="s">
        <v>578</v>
      </c>
      <c r="K1410" s="21">
        <v>100</v>
      </c>
      <c r="L1410" t="e">
        <f>INDEX('A I D FUTURES'!$B:$B,MATCH(H1410,'A I D FUTURES'!$A:$A,0))</f>
        <v>#N/A</v>
      </c>
      <c r="M1410" s="56" t="e">
        <f>+K1410-L1410</f>
        <v>#N/A</v>
      </c>
    </row>
    <row r="1411" spans="1:13" x14ac:dyDescent="0.25">
      <c r="A1411" s="70" t="s">
        <v>165</v>
      </c>
      <c r="B1411" s="40" t="s">
        <v>165</v>
      </c>
      <c r="C1411" s="40" t="s">
        <v>2764</v>
      </c>
      <c r="D1411" s="40" t="s">
        <v>2763</v>
      </c>
      <c r="E1411" s="68">
        <v>92400</v>
      </c>
      <c r="F1411" s="2" t="s">
        <v>322</v>
      </c>
      <c r="G1411" s="40">
        <v>2312000</v>
      </c>
      <c r="H1411" s="2" t="str">
        <f t="shared" si="87"/>
        <v>924002312000</v>
      </c>
      <c r="I1411" s="2" t="str">
        <f t="shared" si="88"/>
        <v>2</v>
      </c>
      <c r="J1411" s="2" t="s">
        <v>580</v>
      </c>
      <c r="K1411" s="21">
        <v>100</v>
      </c>
      <c r="L1411" t="e">
        <f>INDEX('A I D FUTURES'!$B:$B,MATCH(H1411,'A I D FUTURES'!$A:$A,0))</f>
        <v>#N/A</v>
      </c>
    </row>
    <row r="1412" spans="1:13" x14ac:dyDescent="0.25">
      <c r="A1412" s="70" t="s">
        <v>165</v>
      </c>
      <c r="B1412" s="40" t="s">
        <v>165</v>
      </c>
      <c r="C1412" s="40" t="s">
        <v>2764</v>
      </c>
      <c r="D1412" s="40" t="s">
        <v>2763</v>
      </c>
      <c r="E1412" s="68">
        <v>92400</v>
      </c>
      <c r="F1412" s="2" t="s">
        <v>322</v>
      </c>
      <c r="G1412" s="40">
        <v>4800032</v>
      </c>
      <c r="H1412" s="2" t="str">
        <f t="shared" si="87"/>
        <v>924004800032</v>
      </c>
      <c r="I1412" s="2" t="str">
        <f t="shared" si="88"/>
        <v>4</v>
      </c>
      <c r="J1412" s="40" t="s">
        <v>628</v>
      </c>
      <c r="K1412" s="21">
        <v>1000</v>
      </c>
      <c r="L1412" t="e">
        <f>INDEX('A I D FUTURES'!$B:$B,MATCH(H1412,'A I D FUTURES'!$A:$A,0))</f>
        <v>#N/A</v>
      </c>
    </row>
    <row r="1413" spans="1:13" x14ac:dyDescent="0.25">
      <c r="A1413" s="70" t="s">
        <v>165</v>
      </c>
      <c r="B1413" s="40" t="s">
        <v>165</v>
      </c>
      <c r="C1413" s="40" t="s">
        <v>2764</v>
      </c>
      <c r="D1413" s="40" t="s">
        <v>2763</v>
      </c>
      <c r="E1413" s="68">
        <v>92400</v>
      </c>
      <c r="F1413" s="2" t="s">
        <v>322</v>
      </c>
      <c r="G1413" s="40">
        <v>4800033</v>
      </c>
      <c r="H1413" s="2" t="str">
        <f t="shared" si="87"/>
        <v>924004800033</v>
      </c>
      <c r="I1413" s="2" t="str">
        <f t="shared" si="88"/>
        <v>4</v>
      </c>
      <c r="J1413" s="40" t="s">
        <v>1532</v>
      </c>
      <c r="K1413" s="21">
        <v>500</v>
      </c>
      <c r="L1413" t="e">
        <f>INDEX('A I D FUTURES'!$B:$B,MATCH(H1413,'A I D FUTURES'!$A:$A,0))</f>
        <v>#N/A</v>
      </c>
      <c r="M1413" s="56" t="e">
        <f>+K1413-L1413</f>
        <v>#N/A</v>
      </c>
    </row>
    <row r="1414" spans="1:13" x14ac:dyDescent="0.25">
      <c r="A1414" s="70" t="s">
        <v>165</v>
      </c>
      <c r="B1414" s="40" t="s">
        <v>165</v>
      </c>
      <c r="C1414" s="40" t="s">
        <v>2764</v>
      </c>
      <c r="D1414" s="40" t="s">
        <v>2763</v>
      </c>
      <c r="E1414" s="68">
        <v>92400</v>
      </c>
      <c r="F1414" s="2" t="s">
        <v>322</v>
      </c>
      <c r="G1414" s="40">
        <v>4800035</v>
      </c>
      <c r="H1414" s="2" t="str">
        <f t="shared" si="87"/>
        <v>924004800035</v>
      </c>
      <c r="I1414" s="2" t="str">
        <f t="shared" si="88"/>
        <v>4</v>
      </c>
      <c r="J1414" s="40" t="s">
        <v>629</v>
      </c>
      <c r="K1414" s="21">
        <v>1000</v>
      </c>
      <c r="L1414" t="e">
        <f>INDEX('A I D FUTURES'!$B:$B,MATCH(H1414,'A I D FUTURES'!$A:$A,0))</f>
        <v>#N/A</v>
      </c>
    </row>
    <row r="1415" spans="1:13" x14ac:dyDescent="0.25">
      <c r="A1415" s="70" t="s">
        <v>278</v>
      </c>
      <c r="B1415" s="40" t="s">
        <v>278</v>
      </c>
      <c r="C1415" s="40" t="s">
        <v>2751</v>
      </c>
      <c r="D1415" s="40" t="s">
        <v>2750</v>
      </c>
      <c r="E1415" s="68">
        <v>92401</v>
      </c>
      <c r="F1415" s="2" t="s">
        <v>353</v>
      </c>
      <c r="G1415" s="40">
        <v>2060001</v>
      </c>
      <c r="H1415" s="2" t="str">
        <f t="shared" si="87"/>
        <v>924012060001</v>
      </c>
      <c r="I1415" s="2" t="str">
        <f t="shared" si="88"/>
        <v>2</v>
      </c>
      <c r="J1415" s="2" t="s">
        <v>279</v>
      </c>
      <c r="K1415" s="21">
        <v>290.39999999999998</v>
      </c>
      <c r="L1415">
        <f>INDEX('A I D FUTURES'!$B:$B,MATCH(H1415,'A I D FUTURES'!$A:$A,0))</f>
        <v>290.39999999999998</v>
      </c>
    </row>
    <row r="1416" spans="1:13" x14ac:dyDescent="0.25">
      <c r="A1416" s="70" t="s">
        <v>150</v>
      </c>
      <c r="B1416" s="40" t="s">
        <v>150</v>
      </c>
      <c r="C1416" s="40" t="s">
        <v>2755</v>
      </c>
      <c r="D1416" s="40" t="s">
        <v>2754</v>
      </c>
      <c r="E1416" s="68">
        <v>92401</v>
      </c>
      <c r="F1416" s="2" t="s">
        <v>353</v>
      </c>
      <c r="G1416" s="40">
        <v>2120000</v>
      </c>
      <c r="H1416" s="2" t="str">
        <f t="shared" si="87"/>
        <v>924012120000</v>
      </c>
      <c r="I1416" s="2" t="str">
        <f t="shared" si="88"/>
        <v>2</v>
      </c>
      <c r="J1416" s="2" t="s">
        <v>368</v>
      </c>
      <c r="K1416" s="21">
        <v>5000</v>
      </c>
      <c r="L1416" t="e">
        <f>INDEX('A I D FUTURES'!$B:$B,MATCH(H1416,'A I D FUTURES'!$A:$A,0))</f>
        <v>#N/A</v>
      </c>
    </row>
    <row r="1417" spans="1:13" x14ac:dyDescent="0.25">
      <c r="A1417" s="70" t="s">
        <v>165</v>
      </c>
      <c r="B1417" s="40" t="s">
        <v>165</v>
      </c>
      <c r="C1417" s="40" t="s">
        <v>2764</v>
      </c>
      <c r="D1417" s="40" t="s">
        <v>2763</v>
      </c>
      <c r="E1417" s="68">
        <v>92401</v>
      </c>
      <c r="F1417" s="2" t="s">
        <v>353</v>
      </c>
      <c r="G1417" s="40">
        <v>2120001</v>
      </c>
      <c r="H1417" s="2" t="str">
        <f t="shared" si="87"/>
        <v>924012120001</v>
      </c>
      <c r="I1417" s="2" t="str">
        <f t="shared" si="88"/>
        <v>2</v>
      </c>
      <c r="J1417" s="2" t="s">
        <v>376</v>
      </c>
      <c r="K1417" s="21">
        <v>1000</v>
      </c>
      <c r="L1417" t="e">
        <f>INDEX('A I D FUTURES'!$B:$B,MATCH(H1417,'A I D FUTURES'!$A:$A,0))</f>
        <v>#N/A</v>
      </c>
      <c r="M1417" s="56" t="e">
        <f>+K1417-L1417</f>
        <v>#N/A</v>
      </c>
    </row>
    <row r="1418" spans="1:13" x14ac:dyDescent="0.25">
      <c r="A1418" s="70" t="s">
        <v>165</v>
      </c>
      <c r="B1418" s="40" t="s">
        <v>165</v>
      </c>
      <c r="C1418" s="40" t="s">
        <v>2764</v>
      </c>
      <c r="D1418" s="40" t="s">
        <v>2763</v>
      </c>
      <c r="E1418" s="68">
        <v>92401</v>
      </c>
      <c r="F1418" s="2" t="s">
        <v>353</v>
      </c>
      <c r="G1418" s="40">
        <v>2130001</v>
      </c>
      <c r="H1418" s="2" t="str">
        <f t="shared" si="87"/>
        <v>924012130001</v>
      </c>
      <c r="I1418" s="2" t="str">
        <f t="shared" si="88"/>
        <v>2</v>
      </c>
      <c r="J1418" s="2" t="s">
        <v>378</v>
      </c>
      <c r="K1418" s="21">
        <v>3000</v>
      </c>
      <c r="L1418" t="e">
        <f>INDEX('A I D FUTURES'!$B:$B,MATCH(H1418,'A I D FUTURES'!$A:$A,0))</f>
        <v>#N/A</v>
      </c>
    </row>
    <row r="1419" spans="1:13" x14ac:dyDescent="0.25">
      <c r="A1419" s="70" t="s">
        <v>278</v>
      </c>
      <c r="B1419" s="40" t="s">
        <v>278</v>
      </c>
      <c r="C1419" s="40" t="s">
        <v>2751</v>
      </c>
      <c r="D1419" s="40" t="s">
        <v>2750</v>
      </c>
      <c r="E1419" s="68">
        <v>92401</v>
      </c>
      <c r="F1419" s="2" t="s">
        <v>353</v>
      </c>
      <c r="G1419" s="40">
        <v>2160001</v>
      </c>
      <c r="H1419" s="2" t="str">
        <f t="shared" si="87"/>
        <v>924012160001</v>
      </c>
      <c r="I1419" s="2" t="str">
        <f t="shared" si="88"/>
        <v>2</v>
      </c>
      <c r="J1419" s="2" t="s">
        <v>383</v>
      </c>
      <c r="K1419" s="21">
        <v>50</v>
      </c>
      <c r="L1419" t="e">
        <f>INDEX('A I D FUTURES'!$B:$B,MATCH(H1419,'A I D FUTURES'!$A:$A,0))</f>
        <v>#N/A</v>
      </c>
    </row>
    <row r="1420" spans="1:13" x14ac:dyDescent="0.25">
      <c r="A1420" s="70" t="s">
        <v>165</v>
      </c>
      <c r="B1420" s="40" t="s">
        <v>165</v>
      </c>
      <c r="C1420" s="40" t="s">
        <v>2764</v>
      </c>
      <c r="D1420" s="40" t="s">
        <v>2763</v>
      </c>
      <c r="E1420" s="68">
        <v>92401</v>
      </c>
      <c r="F1420" s="2" t="s">
        <v>353</v>
      </c>
      <c r="G1420" s="40">
        <v>2200001</v>
      </c>
      <c r="H1420" s="2" t="str">
        <f t="shared" si="87"/>
        <v>924012200001</v>
      </c>
      <c r="I1420" s="2" t="str">
        <f t="shared" si="88"/>
        <v>2</v>
      </c>
      <c r="J1420" s="2" t="s">
        <v>388</v>
      </c>
      <c r="K1420" s="21">
        <v>500</v>
      </c>
      <c r="L1420" t="e">
        <f>INDEX('A I D FUTURES'!$B:$B,MATCH(H1420,'A I D FUTURES'!$A:$A,0))</f>
        <v>#N/A</v>
      </c>
    </row>
    <row r="1421" spans="1:13" x14ac:dyDescent="0.25">
      <c r="A1421" s="70" t="s">
        <v>278</v>
      </c>
      <c r="B1421" s="40" t="s">
        <v>278</v>
      </c>
      <c r="C1421" s="40" t="s">
        <v>2751</v>
      </c>
      <c r="D1421" s="40" t="s">
        <v>2750</v>
      </c>
      <c r="E1421" s="68">
        <v>92401</v>
      </c>
      <c r="F1421" s="2" t="s">
        <v>353</v>
      </c>
      <c r="G1421" s="40">
        <v>2200010</v>
      </c>
      <c r="H1421" s="2" t="str">
        <f t="shared" si="87"/>
        <v>924012200010</v>
      </c>
      <c r="I1421" s="2" t="str">
        <f t="shared" si="88"/>
        <v>2</v>
      </c>
      <c r="J1421" s="2" t="s">
        <v>393</v>
      </c>
      <c r="K1421" s="21">
        <v>1337.05</v>
      </c>
      <c r="L1421">
        <f>INDEX('A I D FUTURES'!$B:$B,MATCH(H1421,'A I D FUTURES'!$A:$A,0))</f>
        <v>1337.05</v>
      </c>
    </row>
    <row r="1422" spans="1:13" x14ac:dyDescent="0.25">
      <c r="A1422" s="70" t="s">
        <v>214</v>
      </c>
      <c r="B1422" s="40" t="s">
        <v>214</v>
      </c>
      <c r="C1422" s="40" t="s">
        <v>2755</v>
      </c>
      <c r="D1422" s="40" t="s">
        <v>2754</v>
      </c>
      <c r="E1422" s="68">
        <v>92401</v>
      </c>
      <c r="F1422" s="2" t="s">
        <v>353</v>
      </c>
      <c r="G1422" s="40">
        <v>2210001</v>
      </c>
      <c r="H1422" s="2" t="str">
        <f t="shared" si="87"/>
        <v>924012210001</v>
      </c>
      <c r="I1422" s="2" t="str">
        <f t="shared" si="88"/>
        <v>2</v>
      </c>
      <c r="J1422" s="2" t="s">
        <v>397</v>
      </c>
      <c r="K1422" s="21">
        <v>7000</v>
      </c>
      <c r="L1422">
        <f>INDEX('A I D FUTURES'!$B:$B,MATCH(H1422,'A I D FUTURES'!$A:$A,0))</f>
        <v>3600</v>
      </c>
    </row>
    <row r="1423" spans="1:13" x14ac:dyDescent="0.25">
      <c r="A1423" s="70" t="s">
        <v>214</v>
      </c>
      <c r="B1423" s="40" t="s">
        <v>214</v>
      </c>
      <c r="C1423" s="40" t="s">
        <v>2755</v>
      </c>
      <c r="D1423" s="40" t="s">
        <v>2754</v>
      </c>
      <c r="E1423" s="68">
        <v>92401</v>
      </c>
      <c r="F1423" s="2" t="s">
        <v>353</v>
      </c>
      <c r="G1423" s="40">
        <v>2210101</v>
      </c>
      <c r="H1423" s="2" t="str">
        <f t="shared" si="87"/>
        <v>924012210101</v>
      </c>
      <c r="I1423" s="2" t="str">
        <f t="shared" si="88"/>
        <v>2</v>
      </c>
      <c r="J1423" s="2" t="s">
        <v>403</v>
      </c>
      <c r="K1423" s="21">
        <v>100</v>
      </c>
      <c r="L1423" t="e">
        <f>INDEX('A I D FUTURES'!$B:$B,MATCH(H1423,'A I D FUTURES'!$A:$A,0))</f>
        <v>#N/A</v>
      </c>
    </row>
    <row r="1424" spans="1:13" x14ac:dyDescent="0.25">
      <c r="A1424" s="70" t="s">
        <v>278</v>
      </c>
      <c r="B1424" s="40" t="s">
        <v>278</v>
      </c>
      <c r="C1424" s="40" t="s">
        <v>2751</v>
      </c>
      <c r="D1424" s="40" t="s">
        <v>2750</v>
      </c>
      <c r="E1424" s="68">
        <v>92401</v>
      </c>
      <c r="F1424" s="2" t="s">
        <v>353</v>
      </c>
      <c r="G1424" s="40">
        <v>2220001</v>
      </c>
      <c r="H1424" s="2" t="str">
        <f t="shared" si="87"/>
        <v>924012220001</v>
      </c>
      <c r="I1424" s="2" t="str">
        <f t="shared" si="88"/>
        <v>2</v>
      </c>
      <c r="J1424" s="2" t="s">
        <v>421</v>
      </c>
      <c r="K1424" s="21">
        <v>100</v>
      </c>
      <c r="L1424">
        <f>INDEX('A I D FUTURES'!$B:$B,MATCH(H1424,'A I D FUTURES'!$A:$A,0))</f>
        <v>100</v>
      </c>
    </row>
    <row r="1425" spans="1:13" x14ac:dyDescent="0.25">
      <c r="A1425" s="70" t="s">
        <v>165</v>
      </c>
      <c r="B1425" s="40" t="s">
        <v>165</v>
      </c>
      <c r="C1425" s="40" t="s">
        <v>2764</v>
      </c>
      <c r="D1425" s="40" t="s">
        <v>2763</v>
      </c>
      <c r="E1425" s="68">
        <v>92401</v>
      </c>
      <c r="F1425" s="2" t="s">
        <v>353</v>
      </c>
      <c r="G1425" s="40">
        <v>2269900</v>
      </c>
      <c r="H1425" s="2" t="str">
        <f t="shared" si="87"/>
        <v>924012269900</v>
      </c>
      <c r="I1425" s="2" t="str">
        <f t="shared" si="88"/>
        <v>2</v>
      </c>
      <c r="J1425" s="2" t="s">
        <v>469</v>
      </c>
      <c r="K1425" s="21">
        <v>200</v>
      </c>
      <c r="L1425" t="e">
        <f>INDEX('A I D FUTURES'!$B:$B,MATCH(H1425,'A I D FUTURES'!$A:$A,0))</f>
        <v>#N/A</v>
      </c>
    </row>
    <row r="1426" spans="1:13" x14ac:dyDescent="0.25">
      <c r="A1426" s="69" t="s">
        <v>284</v>
      </c>
      <c r="B1426" s="108" t="s">
        <v>284</v>
      </c>
      <c r="C1426" s="40" t="s">
        <v>2751</v>
      </c>
      <c r="D1426" s="40" t="s">
        <v>2750</v>
      </c>
      <c r="E1426" s="65">
        <v>92402</v>
      </c>
      <c r="F1426" s="64" t="s">
        <v>337</v>
      </c>
      <c r="G1426" s="87">
        <v>1310001</v>
      </c>
      <c r="H1426" s="64" t="str">
        <f t="shared" si="87"/>
        <v>924021310001</v>
      </c>
      <c r="I1426" s="64" t="str">
        <f t="shared" si="88"/>
        <v>1</v>
      </c>
      <c r="J1426" s="64" t="s">
        <v>329</v>
      </c>
      <c r="K1426" s="21">
        <v>2105.02</v>
      </c>
      <c r="L1426" t="e">
        <f>INDEX('A I D FUTURES'!$B:$B,MATCH(H1426,'A I D FUTURES'!$A:$A,0))</f>
        <v>#N/A</v>
      </c>
    </row>
    <row r="1427" spans="1:13" x14ac:dyDescent="0.25">
      <c r="A1427" s="69" t="s">
        <v>284</v>
      </c>
      <c r="B1427" s="108" t="s">
        <v>284</v>
      </c>
      <c r="C1427" s="40" t="s">
        <v>2751</v>
      </c>
      <c r="D1427" s="40" t="s">
        <v>2750</v>
      </c>
      <c r="E1427" s="65">
        <v>92402</v>
      </c>
      <c r="F1427" s="64" t="s">
        <v>337</v>
      </c>
      <c r="G1427" s="87">
        <v>1310003</v>
      </c>
      <c r="H1427" s="64" t="str">
        <f t="shared" si="87"/>
        <v>924021310003</v>
      </c>
      <c r="I1427" s="64" t="str">
        <f t="shared" si="88"/>
        <v>1</v>
      </c>
      <c r="J1427" s="64" t="s">
        <v>341</v>
      </c>
      <c r="K1427" s="21">
        <v>1170.72</v>
      </c>
      <c r="L1427" t="e">
        <f>INDEX('A I D FUTURES'!$B:$B,MATCH(H1427,'A I D FUTURES'!$A:$A,0))</f>
        <v>#N/A</v>
      </c>
      <c r="M1427" s="56" t="e">
        <f>+K1427-L1427</f>
        <v>#N/A</v>
      </c>
    </row>
    <row r="1428" spans="1:13" x14ac:dyDescent="0.25">
      <c r="A1428" s="69" t="s">
        <v>284</v>
      </c>
      <c r="B1428" s="108" t="s">
        <v>284</v>
      </c>
      <c r="C1428" s="40" t="s">
        <v>2751</v>
      </c>
      <c r="D1428" s="40" t="s">
        <v>2750</v>
      </c>
      <c r="E1428" s="65">
        <v>92402</v>
      </c>
      <c r="F1428" s="64" t="s">
        <v>337</v>
      </c>
      <c r="G1428" s="87">
        <v>1310004</v>
      </c>
      <c r="H1428" s="64" t="str">
        <f t="shared" si="87"/>
        <v>924021310004</v>
      </c>
      <c r="I1428" s="64" t="str">
        <f t="shared" si="88"/>
        <v>1</v>
      </c>
      <c r="J1428" s="64" t="s">
        <v>342</v>
      </c>
      <c r="K1428" s="21">
        <v>1063.0899999999999</v>
      </c>
      <c r="L1428" t="e">
        <f>INDEX('A I D FUTURES'!$B:$B,MATCH(H1428,'A I D FUTURES'!$A:$A,0))</f>
        <v>#N/A</v>
      </c>
    </row>
    <row r="1429" spans="1:13" x14ac:dyDescent="0.25">
      <c r="A1429" s="69" t="s">
        <v>284</v>
      </c>
      <c r="B1429" s="108" t="s">
        <v>284</v>
      </c>
      <c r="C1429" s="40" t="s">
        <v>2751</v>
      </c>
      <c r="D1429" s="40" t="s">
        <v>2750</v>
      </c>
      <c r="E1429" s="65">
        <v>92402</v>
      </c>
      <c r="F1429" s="64" t="s">
        <v>337</v>
      </c>
      <c r="G1429" s="87">
        <v>1600001</v>
      </c>
      <c r="H1429" s="64" t="str">
        <f t="shared" si="87"/>
        <v>924021600001</v>
      </c>
      <c r="I1429" s="64" t="str">
        <f t="shared" si="88"/>
        <v>1</v>
      </c>
      <c r="J1429" s="64" t="s">
        <v>349</v>
      </c>
      <c r="K1429" s="21">
        <v>1607.16</v>
      </c>
      <c r="L1429" t="e">
        <f>INDEX('A I D FUTURES'!$B:$B,MATCH(H1429,'A I D FUTURES'!$A:$A,0))</f>
        <v>#N/A</v>
      </c>
      <c r="M1429" s="56" t="e">
        <f>+K1429-L1429</f>
        <v>#N/A</v>
      </c>
    </row>
    <row r="1430" spans="1:13" x14ac:dyDescent="0.25">
      <c r="A1430" s="70" t="s">
        <v>361</v>
      </c>
      <c r="B1430" s="40" t="s">
        <v>150</v>
      </c>
      <c r="C1430" s="40" t="s">
        <v>2755</v>
      </c>
      <c r="D1430" s="40" t="s">
        <v>2754</v>
      </c>
      <c r="E1430" s="68">
        <v>92402</v>
      </c>
      <c r="F1430" s="2" t="s">
        <v>337</v>
      </c>
      <c r="G1430" s="40">
        <v>2100001</v>
      </c>
      <c r="H1430" s="2" t="str">
        <f t="shared" si="87"/>
        <v>924022100001</v>
      </c>
      <c r="I1430" s="2" t="str">
        <f t="shared" si="88"/>
        <v>2</v>
      </c>
      <c r="J1430" s="2" t="s">
        <v>359</v>
      </c>
      <c r="K1430" s="21">
        <v>2500</v>
      </c>
      <c r="L1430" t="e">
        <f>INDEX('A I D FUTURES'!$B:$B,MATCH(H1430,'A I D FUTURES'!$A:$A,0))</f>
        <v>#N/A</v>
      </c>
    </row>
    <row r="1431" spans="1:13" x14ac:dyDescent="0.25">
      <c r="A1431" s="70" t="s">
        <v>150</v>
      </c>
      <c r="B1431" s="40" t="s">
        <v>150</v>
      </c>
      <c r="C1431" s="40" t="s">
        <v>2755</v>
      </c>
      <c r="D1431" s="40" t="s">
        <v>2754</v>
      </c>
      <c r="E1431" s="68">
        <v>92402</v>
      </c>
      <c r="F1431" s="2" t="s">
        <v>337</v>
      </c>
      <c r="G1431" s="40">
        <v>2120000</v>
      </c>
      <c r="H1431" s="2" t="str">
        <f t="shared" si="87"/>
        <v>924022120000</v>
      </c>
      <c r="I1431" s="2" t="str">
        <f t="shared" si="88"/>
        <v>2</v>
      </c>
      <c r="J1431" s="2" t="s">
        <v>368</v>
      </c>
      <c r="K1431" s="21">
        <v>2000</v>
      </c>
      <c r="L1431" t="e">
        <f>INDEX('A I D FUTURES'!$B:$B,MATCH(H1431,'A I D FUTURES'!$A:$A,0))</f>
        <v>#N/A</v>
      </c>
    </row>
    <row r="1432" spans="1:13" x14ac:dyDescent="0.25">
      <c r="A1432" s="70" t="s">
        <v>361</v>
      </c>
      <c r="B1432" s="40" t="s">
        <v>150</v>
      </c>
      <c r="C1432" s="40" t="s">
        <v>2755</v>
      </c>
      <c r="D1432" s="40" t="s">
        <v>2754</v>
      </c>
      <c r="E1432" s="68">
        <v>92402</v>
      </c>
      <c r="F1432" s="2" t="s">
        <v>337</v>
      </c>
      <c r="G1432" s="40">
        <v>2130001</v>
      </c>
      <c r="H1432" s="2" t="str">
        <f t="shared" si="87"/>
        <v>924022130001</v>
      </c>
      <c r="I1432" s="2" t="str">
        <f t="shared" si="88"/>
        <v>2</v>
      </c>
      <c r="J1432" s="2" t="s">
        <v>378</v>
      </c>
      <c r="K1432" s="21">
        <v>2000</v>
      </c>
      <c r="L1432" t="e">
        <f>INDEX('A I D FUTURES'!$B:$B,MATCH(H1432,'A I D FUTURES'!$A:$A,0))</f>
        <v>#N/A</v>
      </c>
    </row>
    <row r="1433" spans="1:13" x14ac:dyDescent="0.25">
      <c r="A1433" s="70" t="s">
        <v>214</v>
      </c>
      <c r="B1433" s="40" t="s">
        <v>214</v>
      </c>
      <c r="C1433" s="40" t="s">
        <v>2755</v>
      </c>
      <c r="D1433" s="40" t="s">
        <v>2754</v>
      </c>
      <c r="E1433" s="68">
        <v>92402</v>
      </c>
      <c r="F1433" s="2" t="s">
        <v>337</v>
      </c>
      <c r="G1433" s="40">
        <v>2210001</v>
      </c>
      <c r="H1433" s="2" t="str">
        <f t="shared" si="87"/>
        <v>924022210001</v>
      </c>
      <c r="I1433" s="2" t="str">
        <f t="shared" si="88"/>
        <v>2</v>
      </c>
      <c r="J1433" s="2" t="s">
        <v>397</v>
      </c>
      <c r="K1433" s="21">
        <v>7000</v>
      </c>
      <c r="L1433">
        <f>INDEX('A I D FUTURES'!$B:$B,MATCH(H1433,'A I D FUTURES'!$A:$A,0))</f>
        <v>3000</v>
      </c>
    </row>
    <row r="1434" spans="1:13" x14ac:dyDescent="0.25">
      <c r="A1434" s="70" t="s">
        <v>214</v>
      </c>
      <c r="B1434" s="40" t="s">
        <v>214</v>
      </c>
      <c r="C1434" s="40" t="s">
        <v>2755</v>
      </c>
      <c r="D1434" s="40" t="s">
        <v>2754</v>
      </c>
      <c r="E1434" s="68">
        <v>92402</v>
      </c>
      <c r="F1434" s="2" t="s">
        <v>337</v>
      </c>
      <c r="G1434" s="40">
        <v>2210101</v>
      </c>
      <c r="H1434" s="2" t="str">
        <f t="shared" si="87"/>
        <v>924022210101</v>
      </c>
      <c r="I1434" s="2" t="str">
        <f t="shared" si="88"/>
        <v>2</v>
      </c>
      <c r="J1434" s="2" t="s">
        <v>403</v>
      </c>
      <c r="K1434" s="21">
        <v>1800</v>
      </c>
      <c r="L1434" t="e">
        <f>INDEX('A I D FUTURES'!$B:$B,MATCH(H1434,'A I D FUTURES'!$A:$A,0))</f>
        <v>#N/A</v>
      </c>
    </row>
    <row r="1435" spans="1:13" x14ac:dyDescent="0.25">
      <c r="A1435" s="70" t="s">
        <v>361</v>
      </c>
      <c r="B1435" s="40" t="s">
        <v>361</v>
      </c>
      <c r="C1435" s="40" t="s">
        <v>2764</v>
      </c>
      <c r="D1435" s="40" t="s">
        <v>2763</v>
      </c>
      <c r="E1435" s="68">
        <v>92402</v>
      </c>
      <c r="F1435" s="2" t="s">
        <v>337</v>
      </c>
      <c r="G1435" s="40">
        <v>2219903</v>
      </c>
      <c r="H1435" s="2" t="str">
        <f t="shared" si="87"/>
        <v>924022219903</v>
      </c>
      <c r="I1435" s="2" t="str">
        <f t="shared" si="88"/>
        <v>2</v>
      </c>
      <c r="J1435" s="2" t="s">
        <v>419</v>
      </c>
      <c r="K1435" s="21">
        <v>500</v>
      </c>
      <c r="L1435" t="e">
        <f>INDEX('A I D FUTURES'!$B:$B,MATCH(H1435,'A I D FUTURES'!$A:$A,0))</f>
        <v>#N/A</v>
      </c>
    </row>
    <row r="1436" spans="1:13" x14ac:dyDescent="0.25">
      <c r="A1436" s="70" t="s">
        <v>278</v>
      </c>
      <c r="B1436" s="40" t="s">
        <v>278</v>
      </c>
      <c r="C1436" s="40" t="s">
        <v>2751</v>
      </c>
      <c r="D1436" s="40" t="s">
        <v>2750</v>
      </c>
      <c r="E1436" s="68">
        <v>92402</v>
      </c>
      <c r="F1436" s="2" t="s">
        <v>337</v>
      </c>
      <c r="G1436" s="40">
        <v>2220001</v>
      </c>
      <c r="H1436" s="2" t="str">
        <f t="shared" si="87"/>
        <v>924022220001</v>
      </c>
      <c r="I1436" s="2" t="str">
        <f t="shared" si="88"/>
        <v>2</v>
      </c>
      <c r="J1436" s="2" t="s">
        <v>421</v>
      </c>
      <c r="K1436" s="21">
        <v>1200</v>
      </c>
      <c r="L1436">
        <f>INDEX('A I D FUTURES'!$B:$B,MATCH(H1436,'A I D FUTURES'!$A:$A,0))</f>
        <v>1200</v>
      </c>
    </row>
    <row r="1437" spans="1:13" x14ac:dyDescent="0.25">
      <c r="A1437" s="70" t="s">
        <v>361</v>
      </c>
      <c r="B1437" s="40" t="s">
        <v>361</v>
      </c>
      <c r="C1437" s="40" t="s">
        <v>2764</v>
      </c>
      <c r="D1437" s="40" t="s">
        <v>2763</v>
      </c>
      <c r="E1437" s="68">
        <v>92402</v>
      </c>
      <c r="F1437" s="2" t="s">
        <v>337</v>
      </c>
      <c r="G1437" s="40">
        <v>2269900</v>
      </c>
      <c r="H1437" s="2" t="str">
        <f t="shared" si="87"/>
        <v>924022269900</v>
      </c>
      <c r="I1437" s="2" t="str">
        <f t="shared" si="88"/>
        <v>2</v>
      </c>
      <c r="J1437" s="2" t="s">
        <v>469</v>
      </c>
      <c r="K1437" s="21">
        <v>200</v>
      </c>
      <c r="L1437" t="e">
        <f>INDEX('A I D FUTURES'!$B:$B,MATCH(H1437,'A I D FUTURES'!$A:$A,0))</f>
        <v>#N/A</v>
      </c>
    </row>
    <row r="1438" spans="1:13" x14ac:dyDescent="0.25">
      <c r="A1438" s="70" t="s">
        <v>361</v>
      </c>
      <c r="B1438" s="40" t="s">
        <v>361</v>
      </c>
      <c r="C1438" s="40" t="s">
        <v>2764</v>
      </c>
      <c r="D1438" s="40" t="s">
        <v>2763</v>
      </c>
      <c r="E1438" s="68">
        <v>92402</v>
      </c>
      <c r="F1438" s="2" t="s">
        <v>337</v>
      </c>
      <c r="G1438" s="40">
        <v>2269911</v>
      </c>
      <c r="H1438" s="2" t="str">
        <f t="shared" si="87"/>
        <v>924022269911</v>
      </c>
      <c r="I1438" s="2" t="str">
        <f t="shared" si="88"/>
        <v>2</v>
      </c>
      <c r="J1438" s="2" t="s">
        <v>485</v>
      </c>
      <c r="K1438" s="21">
        <v>9000</v>
      </c>
      <c r="L1438" t="e">
        <f>INDEX('A I D FUTURES'!$B:$B,MATCH(H1438,'A I D FUTURES'!$A:$A,0))</f>
        <v>#N/A</v>
      </c>
    </row>
    <row r="1439" spans="1:13" x14ac:dyDescent="0.25">
      <c r="A1439" s="70" t="s">
        <v>361</v>
      </c>
      <c r="B1439" s="40" t="s">
        <v>361</v>
      </c>
      <c r="C1439" s="40" t="s">
        <v>2764</v>
      </c>
      <c r="D1439" s="40" t="s">
        <v>2763</v>
      </c>
      <c r="E1439" s="68">
        <v>92402</v>
      </c>
      <c r="F1439" s="2" t="s">
        <v>337</v>
      </c>
      <c r="G1439" s="40">
        <v>2279901</v>
      </c>
      <c r="H1439" s="2" t="str">
        <f t="shared" si="87"/>
        <v>924022279901</v>
      </c>
      <c r="I1439" s="2" t="str">
        <f t="shared" si="88"/>
        <v>2</v>
      </c>
      <c r="J1439" s="2" t="s">
        <v>538</v>
      </c>
      <c r="K1439" s="21">
        <v>12500</v>
      </c>
      <c r="L1439">
        <f>INDEX('A I D FUTURES'!$B:$B,MATCH(H1439,'A I D FUTURES'!$A:$A,0))</f>
        <v>1615.35</v>
      </c>
    </row>
    <row r="1440" spans="1:13" x14ac:dyDescent="0.25">
      <c r="A1440" s="70" t="s">
        <v>361</v>
      </c>
      <c r="B1440" s="40" t="s">
        <v>361</v>
      </c>
      <c r="C1440" s="40" t="s">
        <v>2764</v>
      </c>
      <c r="D1440" s="40" t="s">
        <v>2763</v>
      </c>
      <c r="E1440" s="68">
        <v>92402</v>
      </c>
      <c r="F1440" s="2" t="s">
        <v>337</v>
      </c>
      <c r="G1440" s="40">
        <v>2279903</v>
      </c>
      <c r="H1440" s="2" t="str">
        <f t="shared" si="87"/>
        <v>924022279903</v>
      </c>
      <c r="I1440" s="2" t="str">
        <f t="shared" si="88"/>
        <v>2</v>
      </c>
      <c r="J1440" s="2" t="s">
        <v>536</v>
      </c>
      <c r="K1440" s="21">
        <v>5335.17</v>
      </c>
      <c r="L1440" t="e">
        <f>INDEX('A I D FUTURES'!$B:$B,MATCH(H1440,'A I D FUTURES'!$A:$A,0))</f>
        <v>#N/A</v>
      </c>
    </row>
    <row r="1441" spans="1:13" x14ac:dyDescent="0.25">
      <c r="A1441" s="70" t="s">
        <v>361</v>
      </c>
      <c r="B1441" s="40" t="s">
        <v>361</v>
      </c>
      <c r="C1441" s="40" t="s">
        <v>2764</v>
      </c>
      <c r="D1441" s="40" t="s">
        <v>2763</v>
      </c>
      <c r="E1441" s="68">
        <v>92402</v>
      </c>
      <c r="F1441" s="2" t="s">
        <v>337</v>
      </c>
      <c r="G1441" s="40">
        <v>6190028</v>
      </c>
      <c r="H1441" s="2" t="str">
        <f t="shared" si="87"/>
        <v>924026190028</v>
      </c>
      <c r="I1441" s="2" t="str">
        <f t="shared" si="88"/>
        <v>6</v>
      </c>
      <c r="J1441" s="2" t="s">
        <v>710</v>
      </c>
      <c r="K1441" s="21">
        <v>4000</v>
      </c>
      <c r="L1441" t="e">
        <f>INDEX('A I D FUTURES'!$B:$B,MATCH(H1441,'A I D FUTURES'!$A:$A,0))</f>
        <v>#N/A</v>
      </c>
    </row>
    <row r="1442" spans="1:13" x14ac:dyDescent="0.25">
      <c r="A1442" s="69" t="s">
        <v>284</v>
      </c>
      <c r="B1442" s="108" t="s">
        <v>284</v>
      </c>
      <c r="C1442" s="40" t="s">
        <v>2751</v>
      </c>
      <c r="D1442" s="40" t="s">
        <v>2750</v>
      </c>
      <c r="E1442" s="65">
        <v>92403</v>
      </c>
      <c r="F1442" s="64" t="s">
        <v>338</v>
      </c>
      <c r="G1442" s="87">
        <v>1310001</v>
      </c>
      <c r="H1442" s="64" t="str">
        <f t="shared" si="87"/>
        <v>924031310001</v>
      </c>
      <c r="I1442" s="64" t="str">
        <f t="shared" si="88"/>
        <v>1</v>
      </c>
      <c r="J1442" s="64" t="s">
        <v>329</v>
      </c>
      <c r="K1442" s="21">
        <v>3194.21</v>
      </c>
      <c r="L1442" t="e">
        <f>INDEX('A I D FUTURES'!$B:$B,MATCH(H1442,'A I D FUTURES'!$A:$A,0))</f>
        <v>#N/A</v>
      </c>
    </row>
    <row r="1443" spans="1:13" x14ac:dyDescent="0.25">
      <c r="A1443" s="69" t="s">
        <v>284</v>
      </c>
      <c r="B1443" s="108" t="s">
        <v>284</v>
      </c>
      <c r="C1443" s="40" t="s">
        <v>2751</v>
      </c>
      <c r="D1443" s="40" t="s">
        <v>2750</v>
      </c>
      <c r="E1443" s="65">
        <v>92403</v>
      </c>
      <c r="F1443" s="64" t="s">
        <v>338</v>
      </c>
      <c r="G1443" s="87">
        <v>1310002</v>
      </c>
      <c r="H1443" s="64" t="str">
        <f t="shared" si="87"/>
        <v>924031310002</v>
      </c>
      <c r="I1443" s="64" t="str">
        <f t="shared" si="88"/>
        <v>1</v>
      </c>
      <c r="J1443" s="64" t="s">
        <v>340</v>
      </c>
      <c r="K1443" s="21">
        <v>78.680000000000007</v>
      </c>
      <c r="L1443" t="e">
        <f>INDEX('A I D FUTURES'!$B:$B,MATCH(H1443,'A I D FUTURES'!$A:$A,0))</f>
        <v>#N/A</v>
      </c>
    </row>
    <row r="1444" spans="1:13" x14ac:dyDescent="0.25">
      <c r="A1444" s="69" t="s">
        <v>284</v>
      </c>
      <c r="B1444" s="108" t="s">
        <v>284</v>
      </c>
      <c r="C1444" s="40" t="s">
        <v>2751</v>
      </c>
      <c r="D1444" s="40" t="s">
        <v>2750</v>
      </c>
      <c r="E1444" s="65">
        <v>92403</v>
      </c>
      <c r="F1444" s="64" t="s">
        <v>338</v>
      </c>
      <c r="G1444" s="87">
        <v>1310003</v>
      </c>
      <c r="H1444" s="64" t="str">
        <f t="shared" si="87"/>
        <v>924031310003</v>
      </c>
      <c r="I1444" s="64" t="str">
        <f t="shared" si="88"/>
        <v>1</v>
      </c>
      <c r="J1444" s="64" t="s">
        <v>341</v>
      </c>
      <c r="K1444" s="21">
        <v>1777.16</v>
      </c>
      <c r="L1444" t="e">
        <f>INDEX('A I D FUTURES'!$B:$B,MATCH(H1444,'A I D FUTURES'!$A:$A,0))</f>
        <v>#N/A</v>
      </c>
    </row>
    <row r="1445" spans="1:13" x14ac:dyDescent="0.25">
      <c r="A1445" s="69" t="s">
        <v>284</v>
      </c>
      <c r="B1445" s="108" t="s">
        <v>284</v>
      </c>
      <c r="C1445" s="40" t="s">
        <v>2751</v>
      </c>
      <c r="D1445" s="40" t="s">
        <v>2750</v>
      </c>
      <c r="E1445" s="65">
        <v>92403</v>
      </c>
      <c r="F1445" s="64" t="s">
        <v>338</v>
      </c>
      <c r="G1445" s="87">
        <v>1310004</v>
      </c>
      <c r="H1445" s="64" t="str">
        <f t="shared" ref="H1445:H1507" si="90">_xlfn.CONCAT(E1445,G1445)</f>
        <v>924031310004</v>
      </c>
      <c r="I1445" s="64" t="str">
        <f t="shared" ref="I1445:I1507" si="91">MID(G1445,1,1)</f>
        <v>1</v>
      </c>
      <c r="J1445" s="64" t="s">
        <v>342</v>
      </c>
      <c r="K1445" s="21">
        <v>1729.14</v>
      </c>
      <c r="L1445" t="e">
        <f>INDEX('A I D FUTURES'!$B:$B,MATCH(H1445,'A I D FUTURES'!$A:$A,0))</f>
        <v>#N/A</v>
      </c>
    </row>
    <row r="1446" spans="1:13" x14ac:dyDescent="0.25">
      <c r="A1446" s="69" t="s">
        <v>284</v>
      </c>
      <c r="B1446" s="108" t="s">
        <v>284</v>
      </c>
      <c r="C1446" s="40" t="s">
        <v>2751</v>
      </c>
      <c r="D1446" s="40" t="s">
        <v>2750</v>
      </c>
      <c r="E1446" s="65">
        <v>92403</v>
      </c>
      <c r="F1446" s="64" t="s">
        <v>338</v>
      </c>
      <c r="G1446" s="87">
        <v>1600001</v>
      </c>
      <c r="H1446" s="64" t="str">
        <f t="shared" si="90"/>
        <v>924031600001</v>
      </c>
      <c r="I1446" s="64" t="str">
        <f t="shared" si="91"/>
        <v>1</v>
      </c>
      <c r="J1446" s="64" t="s">
        <v>349</v>
      </c>
      <c r="K1446" s="21">
        <v>2481.7199999999998</v>
      </c>
      <c r="L1446" t="e">
        <f>INDEX('A I D FUTURES'!$B:$B,MATCH(H1446,'A I D FUTURES'!$A:$A,0))</f>
        <v>#N/A</v>
      </c>
    </row>
    <row r="1447" spans="1:13" x14ac:dyDescent="0.25">
      <c r="A1447" s="70" t="s">
        <v>361</v>
      </c>
      <c r="B1447" s="40" t="s">
        <v>150</v>
      </c>
      <c r="C1447" s="40" t="s">
        <v>2755</v>
      </c>
      <c r="D1447" s="40" t="s">
        <v>2754</v>
      </c>
      <c r="E1447" s="68">
        <v>92403</v>
      </c>
      <c r="F1447" s="2" t="s">
        <v>338</v>
      </c>
      <c r="G1447" s="40">
        <v>2100001</v>
      </c>
      <c r="H1447" s="2" t="str">
        <f t="shared" si="90"/>
        <v>924032100001</v>
      </c>
      <c r="I1447" s="2" t="str">
        <f t="shared" si="91"/>
        <v>2</v>
      </c>
      <c r="J1447" s="2" t="s">
        <v>359</v>
      </c>
      <c r="K1447" s="21">
        <v>2000</v>
      </c>
      <c r="L1447" t="e">
        <f>INDEX('A I D FUTURES'!$B:$B,MATCH(H1447,'A I D FUTURES'!$A:$A,0))</f>
        <v>#N/A</v>
      </c>
    </row>
    <row r="1448" spans="1:13" x14ac:dyDescent="0.25">
      <c r="A1448" s="70" t="s">
        <v>150</v>
      </c>
      <c r="B1448" s="40" t="s">
        <v>150</v>
      </c>
      <c r="C1448" s="40" t="s">
        <v>2755</v>
      </c>
      <c r="D1448" s="40" t="s">
        <v>2754</v>
      </c>
      <c r="E1448" s="68">
        <v>92403</v>
      </c>
      <c r="F1448" s="2" t="s">
        <v>338</v>
      </c>
      <c r="G1448" s="40">
        <v>2120000</v>
      </c>
      <c r="H1448" s="2" t="str">
        <f t="shared" si="90"/>
        <v>924032120000</v>
      </c>
      <c r="I1448" s="2" t="str">
        <f t="shared" si="91"/>
        <v>2</v>
      </c>
      <c r="J1448" s="2" t="s">
        <v>368</v>
      </c>
      <c r="K1448" s="21">
        <v>3100</v>
      </c>
      <c r="L1448" t="e">
        <f>INDEX('A I D FUTURES'!$B:$B,MATCH(H1448,'A I D FUTURES'!$A:$A,0))</f>
        <v>#N/A</v>
      </c>
    </row>
    <row r="1449" spans="1:13" x14ac:dyDescent="0.25">
      <c r="A1449" s="70" t="s">
        <v>361</v>
      </c>
      <c r="B1449" s="40" t="s">
        <v>150</v>
      </c>
      <c r="C1449" s="40" t="s">
        <v>2755</v>
      </c>
      <c r="D1449" s="40" t="s">
        <v>2754</v>
      </c>
      <c r="E1449" s="68">
        <v>92403</v>
      </c>
      <c r="F1449" s="2" t="s">
        <v>338</v>
      </c>
      <c r="G1449" s="40">
        <v>2130001</v>
      </c>
      <c r="H1449" s="2" t="str">
        <f t="shared" si="90"/>
        <v>924032130001</v>
      </c>
      <c r="I1449" s="2" t="str">
        <f t="shared" si="91"/>
        <v>2</v>
      </c>
      <c r="J1449" s="2" t="s">
        <v>378</v>
      </c>
      <c r="K1449" s="21">
        <v>2000</v>
      </c>
      <c r="L1449" t="e">
        <f>INDEX('A I D FUTURES'!$B:$B,MATCH(H1449,'A I D FUTURES'!$A:$A,0))</f>
        <v>#N/A</v>
      </c>
    </row>
    <row r="1450" spans="1:13" x14ac:dyDescent="0.25">
      <c r="A1450" s="70" t="s">
        <v>214</v>
      </c>
      <c r="B1450" s="40" t="s">
        <v>214</v>
      </c>
      <c r="C1450" s="40" t="s">
        <v>2755</v>
      </c>
      <c r="D1450" s="40" t="s">
        <v>2754</v>
      </c>
      <c r="E1450" s="68">
        <v>92403</v>
      </c>
      <c r="F1450" s="2" t="s">
        <v>338</v>
      </c>
      <c r="G1450" s="40">
        <v>2210001</v>
      </c>
      <c r="H1450" s="2" t="str">
        <f t="shared" si="90"/>
        <v>924032210001</v>
      </c>
      <c r="I1450" s="2" t="str">
        <f t="shared" si="91"/>
        <v>2</v>
      </c>
      <c r="J1450" s="2" t="s">
        <v>397</v>
      </c>
      <c r="K1450" s="21">
        <v>8000</v>
      </c>
      <c r="L1450">
        <f>INDEX('A I D FUTURES'!$B:$B,MATCH(H1450,'A I D FUTURES'!$A:$A,0))</f>
        <v>2400</v>
      </c>
      <c r="M1450" s="56">
        <f>+K1450-L1450</f>
        <v>5600</v>
      </c>
    </row>
    <row r="1451" spans="1:13" x14ac:dyDescent="0.25">
      <c r="A1451" s="70" t="s">
        <v>214</v>
      </c>
      <c r="B1451" s="40" t="s">
        <v>214</v>
      </c>
      <c r="C1451" s="40" t="s">
        <v>2755</v>
      </c>
      <c r="D1451" s="40" t="s">
        <v>2754</v>
      </c>
      <c r="E1451" s="68">
        <v>92403</v>
      </c>
      <c r="F1451" s="2" t="s">
        <v>338</v>
      </c>
      <c r="G1451" s="40">
        <v>2210101</v>
      </c>
      <c r="H1451" s="2" t="str">
        <f t="shared" si="90"/>
        <v>924032210101</v>
      </c>
      <c r="I1451" s="2" t="str">
        <f t="shared" si="91"/>
        <v>2</v>
      </c>
      <c r="J1451" s="2" t="s">
        <v>403</v>
      </c>
      <c r="K1451" s="21">
        <v>1000</v>
      </c>
      <c r="L1451" t="e">
        <f>INDEX('A I D FUTURES'!$B:$B,MATCH(H1451,'A I D FUTURES'!$A:$A,0))</f>
        <v>#N/A</v>
      </c>
    </row>
    <row r="1452" spans="1:13" x14ac:dyDescent="0.25">
      <c r="A1452" s="70" t="s">
        <v>278</v>
      </c>
      <c r="B1452" s="40" t="s">
        <v>278</v>
      </c>
      <c r="C1452" s="40" t="s">
        <v>2751</v>
      </c>
      <c r="D1452" s="40" t="s">
        <v>2750</v>
      </c>
      <c r="E1452" s="68">
        <v>92403</v>
      </c>
      <c r="F1452" s="2" t="s">
        <v>338</v>
      </c>
      <c r="G1452" s="40">
        <v>2220001</v>
      </c>
      <c r="H1452" s="2" t="str">
        <f t="shared" si="90"/>
        <v>924032220001</v>
      </c>
      <c r="I1452" s="2" t="str">
        <f t="shared" si="91"/>
        <v>2</v>
      </c>
      <c r="J1452" s="2" t="s">
        <v>421</v>
      </c>
      <c r="K1452" s="21">
        <v>750</v>
      </c>
      <c r="L1452">
        <f>INDEX('A I D FUTURES'!$B:$B,MATCH(H1452,'A I D FUTURES'!$A:$A,0))</f>
        <v>750</v>
      </c>
      <c r="M1452" s="56">
        <f>+K1452-L1452</f>
        <v>0</v>
      </c>
    </row>
    <row r="1453" spans="1:13" x14ac:dyDescent="0.25">
      <c r="A1453" s="70" t="s">
        <v>361</v>
      </c>
      <c r="B1453" s="40" t="s">
        <v>361</v>
      </c>
      <c r="C1453" s="40" t="s">
        <v>2764</v>
      </c>
      <c r="D1453" s="40" t="s">
        <v>2763</v>
      </c>
      <c r="E1453" s="68">
        <v>92403</v>
      </c>
      <c r="F1453" s="2" t="s">
        <v>338</v>
      </c>
      <c r="G1453" s="40">
        <v>2269911</v>
      </c>
      <c r="H1453" s="2" t="str">
        <f t="shared" si="90"/>
        <v>924032269911</v>
      </c>
      <c r="I1453" s="2" t="str">
        <f t="shared" si="91"/>
        <v>2</v>
      </c>
      <c r="J1453" s="2" t="s">
        <v>485</v>
      </c>
      <c r="K1453" s="21">
        <v>13250</v>
      </c>
      <c r="L1453" t="e">
        <f>INDEX('A I D FUTURES'!$B:$B,MATCH(H1453,'A I D FUTURES'!$A:$A,0))</f>
        <v>#N/A</v>
      </c>
    </row>
    <row r="1454" spans="1:13" x14ac:dyDescent="0.25">
      <c r="A1454" s="70" t="s">
        <v>361</v>
      </c>
      <c r="B1454" s="40" t="s">
        <v>361</v>
      </c>
      <c r="C1454" s="40" t="s">
        <v>2764</v>
      </c>
      <c r="D1454" s="40" t="s">
        <v>2763</v>
      </c>
      <c r="E1454" s="68">
        <v>92403</v>
      </c>
      <c r="F1454" s="2" t="s">
        <v>338</v>
      </c>
      <c r="G1454" s="40">
        <v>2269933</v>
      </c>
      <c r="H1454" s="2" t="str">
        <f t="shared" si="90"/>
        <v>924032269933</v>
      </c>
      <c r="I1454" s="2" t="str">
        <f t="shared" si="91"/>
        <v>2</v>
      </c>
      <c r="J1454" s="2" t="s">
        <v>506</v>
      </c>
      <c r="K1454" s="21">
        <v>812</v>
      </c>
      <c r="L1454" t="e">
        <f>INDEX('A I D FUTURES'!$B:$B,MATCH(H1454,'A I D FUTURES'!$A:$A,0))</f>
        <v>#N/A</v>
      </c>
    </row>
    <row r="1455" spans="1:13" x14ac:dyDescent="0.25">
      <c r="A1455" s="70" t="s">
        <v>361</v>
      </c>
      <c r="B1455" s="40" t="s">
        <v>361</v>
      </c>
      <c r="C1455" s="40" t="s">
        <v>2764</v>
      </c>
      <c r="D1455" s="40" t="s">
        <v>2763</v>
      </c>
      <c r="E1455" s="68">
        <v>92403</v>
      </c>
      <c r="F1455" s="2" t="s">
        <v>338</v>
      </c>
      <c r="G1455" s="40">
        <v>2269934</v>
      </c>
      <c r="H1455" s="2" t="str">
        <f t="shared" si="90"/>
        <v>924032269934</v>
      </c>
      <c r="I1455" s="2" t="str">
        <f t="shared" si="91"/>
        <v>2</v>
      </c>
      <c r="J1455" s="2" t="s">
        <v>507</v>
      </c>
      <c r="K1455" s="21">
        <v>1831</v>
      </c>
      <c r="L1455" t="e">
        <f>INDEX('A I D FUTURES'!$B:$B,MATCH(H1455,'A I D FUTURES'!$A:$A,0))</f>
        <v>#N/A</v>
      </c>
    </row>
    <row r="1456" spans="1:13" x14ac:dyDescent="0.25">
      <c r="A1456" s="70" t="s">
        <v>361</v>
      </c>
      <c r="B1456" s="40" t="s">
        <v>361</v>
      </c>
      <c r="C1456" s="40" t="s">
        <v>2764</v>
      </c>
      <c r="D1456" s="40" t="s">
        <v>2763</v>
      </c>
      <c r="E1456" s="68">
        <v>92403</v>
      </c>
      <c r="F1456" s="2" t="s">
        <v>338</v>
      </c>
      <c r="G1456" s="40">
        <v>2270001</v>
      </c>
      <c r="H1456" s="2" t="str">
        <f t="shared" si="90"/>
        <v>924032270001</v>
      </c>
      <c r="I1456" s="2" t="str">
        <f t="shared" si="91"/>
        <v>2</v>
      </c>
      <c r="J1456" s="2" t="s">
        <v>513</v>
      </c>
      <c r="K1456" s="21">
        <v>1500</v>
      </c>
      <c r="L1456" t="e">
        <f>INDEX('A I D FUTURES'!$B:$B,MATCH(H1456,'A I D FUTURES'!$A:$A,0))</f>
        <v>#N/A</v>
      </c>
    </row>
    <row r="1457" spans="1:13" x14ac:dyDescent="0.25">
      <c r="A1457" s="70" t="s">
        <v>361</v>
      </c>
      <c r="B1457" s="40" t="s">
        <v>361</v>
      </c>
      <c r="C1457" s="40" t="s">
        <v>2764</v>
      </c>
      <c r="D1457" s="40" t="s">
        <v>2763</v>
      </c>
      <c r="E1457" s="68">
        <v>92403</v>
      </c>
      <c r="F1457" s="2" t="s">
        <v>338</v>
      </c>
      <c r="G1457" s="40">
        <v>2279900</v>
      </c>
      <c r="H1457" s="2" t="str">
        <f t="shared" si="90"/>
        <v>924032279900</v>
      </c>
      <c r="I1457" s="2" t="str">
        <f t="shared" si="91"/>
        <v>2</v>
      </c>
      <c r="J1457" s="2" t="s">
        <v>527</v>
      </c>
      <c r="K1457" s="21">
        <v>5000</v>
      </c>
      <c r="L1457" t="e">
        <f>INDEX('A I D FUTURES'!$B:$B,MATCH(H1457,'A I D FUTURES'!$A:$A,0))</f>
        <v>#N/A</v>
      </c>
    </row>
    <row r="1458" spans="1:13" x14ac:dyDescent="0.25">
      <c r="A1458" s="70" t="s">
        <v>361</v>
      </c>
      <c r="B1458" s="40" t="s">
        <v>361</v>
      </c>
      <c r="C1458" s="40" t="s">
        <v>2764</v>
      </c>
      <c r="D1458" s="40" t="s">
        <v>2763</v>
      </c>
      <c r="E1458" s="68">
        <v>92403</v>
      </c>
      <c r="F1458" s="2" t="s">
        <v>338</v>
      </c>
      <c r="G1458" s="40">
        <v>2279901</v>
      </c>
      <c r="H1458" s="2" t="str">
        <f t="shared" si="90"/>
        <v>924032279901</v>
      </c>
      <c r="I1458" s="2" t="str">
        <f t="shared" si="91"/>
        <v>2</v>
      </c>
      <c r="J1458" s="2" t="s">
        <v>538</v>
      </c>
      <c r="K1458" s="21">
        <v>1700</v>
      </c>
      <c r="L1458" t="e">
        <f>INDEX('A I D FUTURES'!$B:$B,MATCH(H1458,'A I D FUTURES'!$A:$A,0))</f>
        <v>#N/A</v>
      </c>
    </row>
    <row r="1459" spans="1:13" x14ac:dyDescent="0.25">
      <c r="A1459" s="70" t="s">
        <v>361</v>
      </c>
      <c r="B1459" s="40" t="s">
        <v>361</v>
      </c>
      <c r="C1459" s="40" t="s">
        <v>2764</v>
      </c>
      <c r="D1459" s="40" t="s">
        <v>2763</v>
      </c>
      <c r="E1459" s="68">
        <v>92403</v>
      </c>
      <c r="F1459" s="2" t="s">
        <v>338</v>
      </c>
      <c r="G1459" s="40">
        <v>2279903</v>
      </c>
      <c r="H1459" s="2" t="str">
        <f t="shared" si="90"/>
        <v>924032279903</v>
      </c>
      <c r="I1459" s="2" t="str">
        <f t="shared" si="91"/>
        <v>2</v>
      </c>
      <c r="J1459" s="2" t="s">
        <v>536</v>
      </c>
      <c r="K1459" s="21">
        <v>1700</v>
      </c>
      <c r="L1459" t="e">
        <f>INDEX('A I D FUTURES'!$B:$B,MATCH(H1459,'A I D FUTURES'!$A:$A,0))</f>
        <v>#N/A</v>
      </c>
    </row>
    <row r="1460" spans="1:13" x14ac:dyDescent="0.25">
      <c r="A1460" s="70" t="s">
        <v>361</v>
      </c>
      <c r="B1460" s="40" t="s">
        <v>361</v>
      </c>
      <c r="C1460" s="40" t="s">
        <v>2764</v>
      </c>
      <c r="D1460" s="40" t="s">
        <v>2763</v>
      </c>
      <c r="E1460" s="68">
        <v>92403</v>
      </c>
      <c r="F1460" s="2" t="s">
        <v>338</v>
      </c>
      <c r="G1460" s="40">
        <v>4800059</v>
      </c>
      <c r="H1460" s="2" t="str">
        <f t="shared" si="90"/>
        <v>924034800059</v>
      </c>
      <c r="I1460" s="2" t="str">
        <f t="shared" si="91"/>
        <v>4</v>
      </c>
      <c r="J1460" s="40" t="s">
        <v>646</v>
      </c>
      <c r="K1460" s="21">
        <v>750</v>
      </c>
      <c r="L1460" t="e">
        <f>INDEX('A I D FUTURES'!$B:$B,MATCH(H1460,'A I D FUTURES'!$A:$A,0))</f>
        <v>#N/A</v>
      </c>
      <c r="M1460" s="56" t="e">
        <f>+K1460-L1460</f>
        <v>#N/A</v>
      </c>
    </row>
    <row r="1461" spans="1:13" x14ac:dyDescent="0.25">
      <c r="A1461" s="71" t="s">
        <v>78</v>
      </c>
      <c r="B1461" s="40" t="s">
        <v>78</v>
      </c>
      <c r="C1461" s="40">
        <v>10</v>
      </c>
      <c r="D1461" s="40" t="s">
        <v>2756</v>
      </c>
      <c r="E1461" s="68">
        <v>92403</v>
      </c>
      <c r="F1461" s="2" t="s">
        <v>338</v>
      </c>
      <c r="G1461" s="40">
        <v>6190062</v>
      </c>
      <c r="H1461" s="2" t="str">
        <f t="shared" si="90"/>
        <v>924036190062</v>
      </c>
      <c r="I1461" s="2" t="str">
        <f t="shared" si="91"/>
        <v>6</v>
      </c>
      <c r="J1461" s="2" t="s">
        <v>709</v>
      </c>
      <c r="K1461" s="21">
        <v>50000</v>
      </c>
      <c r="L1461" t="e">
        <f>INDEX('A I D FUTURES'!$B:$B,MATCH(H1461,'A I D FUTURES'!$A:$A,0))</f>
        <v>#N/A</v>
      </c>
    </row>
    <row r="1462" spans="1:13" x14ac:dyDescent="0.25">
      <c r="A1462" s="69" t="s">
        <v>284</v>
      </c>
      <c r="B1462" s="108" t="s">
        <v>284</v>
      </c>
      <c r="C1462" s="40" t="s">
        <v>2751</v>
      </c>
      <c r="D1462" s="40" t="s">
        <v>2750</v>
      </c>
      <c r="E1462" s="65">
        <v>92404</v>
      </c>
      <c r="F1462" s="64" t="s">
        <v>323</v>
      </c>
      <c r="G1462" s="87">
        <v>1300001</v>
      </c>
      <c r="H1462" s="64" t="str">
        <f t="shared" si="90"/>
        <v>924041300001</v>
      </c>
      <c r="I1462" s="64" t="str">
        <f t="shared" si="91"/>
        <v>1</v>
      </c>
      <c r="J1462" s="64" t="s">
        <v>299</v>
      </c>
      <c r="K1462" s="21">
        <v>1182.8</v>
      </c>
      <c r="L1462" t="e">
        <f>INDEX('A I D FUTURES'!$B:$B,MATCH(H1462,'A I D FUTURES'!$A:$A,0))</f>
        <v>#N/A</v>
      </c>
      <c r="M1462" s="56" t="e">
        <f>+K1462-L1462</f>
        <v>#N/A</v>
      </c>
    </row>
    <row r="1463" spans="1:13" x14ac:dyDescent="0.25">
      <c r="A1463" s="69" t="s">
        <v>284</v>
      </c>
      <c r="B1463" s="108" t="s">
        <v>284</v>
      </c>
      <c r="C1463" s="40" t="s">
        <v>2751</v>
      </c>
      <c r="D1463" s="40" t="s">
        <v>2750</v>
      </c>
      <c r="E1463" s="65">
        <v>92404</v>
      </c>
      <c r="F1463" s="64" t="s">
        <v>323</v>
      </c>
      <c r="G1463" s="87">
        <v>1300002</v>
      </c>
      <c r="H1463" s="64" t="str">
        <f t="shared" si="90"/>
        <v>924041300002</v>
      </c>
      <c r="I1463" s="64" t="str">
        <f t="shared" si="91"/>
        <v>1</v>
      </c>
      <c r="J1463" s="64" t="s">
        <v>324</v>
      </c>
      <c r="K1463" s="21">
        <v>291.33999999999997</v>
      </c>
      <c r="L1463" t="e">
        <f>INDEX('A I D FUTURES'!$B:$B,MATCH(H1463,'A I D FUTURES'!$A:$A,0))</f>
        <v>#N/A</v>
      </c>
    </row>
    <row r="1464" spans="1:13" x14ac:dyDescent="0.25">
      <c r="A1464" s="69" t="s">
        <v>284</v>
      </c>
      <c r="B1464" s="108" t="s">
        <v>284</v>
      </c>
      <c r="C1464" s="40" t="s">
        <v>2751</v>
      </c>
      <c r="D1464" s="40" t="s">
        <v>2750</v>
      </c>
      <c r="E1464" s="65">
        <v>92404</v>
      </c>
      <c r="F1464" s="64" t="s">
        <v>323</v>
      </c>
      <c r="G1464" s="87">
        <v>1300201</v>
      </c>
      <c r="H1464" s="64" t="str">
        <f t="shared" si="90"/>
        <v>924041300201</v>
      </c>
      <c r="I1464" s="64" t="str">
        <f t="shared" si="91"/>
        <v>1</v>
      </c>
      <c r="J1464" s="64" t="s">
        <v>327</v>
      </c>
      <c r="K1464" s="21">
        <v>658</v>
      </c>
      <c r="L1464" t="e">
        <f>INDEX('A I D FUTURES'!$B:$B,MATCH(H1464,'A I D FUTURES'!$A:$A,0))</f>
        <v>#N/A</v>
      </c>
    </row>
    <row r="1465" spans="1:13" x14ac:dyDescent="0.25">
      <c r="A1465" s="69" t="s">
        <v>284</v>
      </c>
      <c r="B1465" s="108" t="s">
        <v>284</v>
      </c>
      <c r="C1465" s="40" t="s">
        <v>2751</v>
      </c>
      <c r="D1465" s="40" t="s">
        <v>2750</v>
      </c>
      <c r="E1465" s="65">
        <v>92404</v>
      </c>
      <c r="F1465" s="64" t="s">
        <v>323</v>
      </c>
      <c r="G1465" s="87">
        <v>1300202</v>
      </c>
      <c r="H1465" s="64" t="str">
        <f t="shared" si="90"/>
        <v>924041300202</v>
      </c>
      <c r="I1465" s="64" t="str">
        <f t="shared" si="91"/>
        <v>1</v>
      </c>
      <c r="J1465" s="64" t="s">
        <v>328</v>
      </c>
      <c r="K1465" s="21">
        <v>512.26</v>
      </c>
      <c r="L1465" t="e">
        <f>INDEX('A I D FUTURES'!$B:$B,MATCH(H1465,'A I D FUTURES'!$A:$A,0))</f>
        <v>#N/A</v>
      </c>
    </row>
    <row r="1466" spans="1:13" x14ac:dyDescent="0.25">
      <c r="A1466" s="69" t="s">
        <v>284</v>
      </c>
      <c r="B1466" s="108" t="s">
        <v>284</v>
      </c>
      <c r="C1466" s="40" t="s">
        <v>2751</v>
      </c>
      <c r="D1466" s="40" t="s">
        <v>2750</v>
      </c>
      <c r="E1466" s="65">
        <v>92404</v>
      </c>
      <c r="F1466" s="64" t="s">
        <v>323</v>
      </c>
      <c r="G1466" s="87">
        <v>1310001</v>
      </c>
      <c r="H1466" s="64" t="str">
        <f t="shared" si="90"/>
        <v>924041310001</v>
      </c>
      <c r="I1466" s="64" t="str">
        <f t="shared" si="91"/>
        <v>1</v>
      </c>
      <c r="J1466" s="64" t="s">
        <v>329</v>
      </c>
      <c r="K1466" s="21">
        <v>1637.45</v>
      </c>
      <c r="L1466" t="e">
        <f>INDEX('A I D FUTURES'!$B:$B,MATCH(H1466,'A I D FUTURES'!$A:$A,0))</f>
        <v>#N/A</v>
      </c>
    </row>
    <row r="1467" spans="1:13" x14ac:dyDescent="0.25">
      <c r="A1467" s="69" t="s">
        <v>284</v>
      </c>
      <c r="B1467" s="108" t="s">
        <v>284</v>
      </c>
      <c r="C1467" s="40" t="s">
        <v>2751</v>
      </c>
      <c r="D1467" s="40" t="s">
        <v>2750</v>
      </c>
      <c r="E1467" s="65">
        <v>92404</v>
      </c>
      <c r="F1467" s="64" t="s">
        <v>323</v>
      </c>
      <c r="G1467" s="87">
        <v>1310003</v>
      </c>
      <c r="H1467" s="64" t="str">
        <f t="shared" si="90"/>
        <v>924041310003</v>
      </c>
      <c r="I1467" s="64" t="str">
        <f t="shared" si="91"/>
        <v>1</v>
      </c>
      <c r="J1467" s="64" t="s">
        <v>341</v>
      </c>
      <c r="K1467" s="21">
        <v>910.65</v>
      </c>
      <c r="L1467" t="e">
        <f>INDEX('A I D FUTURES'!$B:$B,MATCH(H1467,'A I D FUTURES'!$A:$A,0))</f>
        <v>#N/A</v>
      </c>
    </row>
    <row r="1468" spans="1:13" x14ac:dyDescent="0.25">
      <c r="A1468" s="69" t="s">
        <v>284</v>
      </c>
      <c r="B1468" s="108" t="s">
        <v>284</v>
      </c>
      <c r="C1468" s="40" t="s">
        <v>2751</v>
      </c>
      <c r="D1468" s="40" t="s">
        <v>2750</v>
      </c>
      <c r="E1468" s="65">
        <v>92404</v>
      </c>
      <c r="F1468" s="64" t="s">
        <v>323</v>
      </c>
      <c r="G1468" s="87">
        <v>1310004</v>
      </c>
      <c r="H1468" s="64" t="str">
        <f t="shared" si="90"/>
        <v>924041310004</v>
      </c>
      <c r="I1468" s="64" t="str">
        <f t="shared" si="91"/>
        <v>1</v>
      </c>
      <c r="J1468" s="64" t="s">
        <v>342</v>
      </c>
      <c r="K1468" s="21">
        <v>826.96</v>
      </c>
      <c r="L1468" t="e">
        <f>INDEX('A I D FUTURES'!$B:$B,MATCH(H1468,'A I D FUTURES'!$A:$A,0))</f>
        <v>#N/A</v>
      </c>
    </row>
    <row r="1469" spans="1:13" x14ac:dyDescent="0.25">
      <c r="A1469" s="69" t="s">
        <v>284</v>
      </c>
      <c r="B1469" s="108" t="s">
        <v>284</v>
      </c>
      <c r="C1469" s="40" t="s">
        <v>2751</v>
      </c>
      <c r="D1469" s="40" t="s">
        <v>2750</v>
      </c>
      <c r="E1469" s="65">
        <v>92404</v>
      </c>
      <c r="F1469" s="64" t="s">
        <v>323</v>
      </c>
      <c r="G1469" s="87">
        <v>1600001</v>
      </c>
      <c r="H1469" s="64" t="str">
        <f t="shared" si="90"/>
        <v>924041600001</v>
      </c>
      <c r="I1469" s="64" t="str">
        <f t="shared" si="91"/>
        <v>1</v>
      </c>
      <c r="J1469" s="64" t="s">
        <v>349</v>
      </c>
      <c r="K1469" s="21">
        <v>2136.2399999999998</v>
      </c>
      <c r="L1469" t="e">
        <f>INDEX('A I D FUTURES'!$B:$B,MATCH(H1469,'A I D FUTURES'!$A:$A,0))</f>
        <v>#N/A</v>
      </c>
    </row>
    <row r="1470" spans="1:13" x14ac:dyDescent="0.25">
      <c r="A1470" s="70" t="s">
        <v>361</v>
      </c>
      <c r="B1470" s="40" t="s">
        <v>150</v>
      </c>
      <c r="C1470" s="40" t="s">
        <v>2755</v>
      </c>
      <c r="D1470" s="40" t="s">
        <v>2754</v>
      </c>
      <c r="E1470" s="68">
        <v>92404</v>
      </c>
      <c r="F1470" s="2" t="s">
        <v>323</v>
      </c>
      <c r="G1470" s="40">
        <v>2100001</v>
      </c>
      <c r="H1470" s="2" t="str">
        <f t="shared" si="90"/>
        <v>924042100001</v>
      </c>
      <c r="I1470" s="2" t="str">
        <f t="shared" si="91"/>
        <v>2</v>
      </c>
      <c r="J1470" s="2" t="s">
        <v>359</v>
      </c>
      <c r="K1470" s="21">
        <v>2000</v>
      </c>
      <c r="L1470" t="e">
        <f>INDEX('A I D FUTURES'!$B:$B,MATCH(H1470,'A I D FUTURES'!$A:$A,0))</f>
        <v>#N/A</v>
      </c>
    </row>
    <row r="1471" spans="1:13" x14ac:dyDescent="0.25">
      <c r="A1471" s="70" t="s">
        <v>150</v>
      </c>
      <c r="B1471" s="40" t="s">
        <v>150</v>
      </c>
      <c r="C1471" s="40" t="s">
        <v>2755</v>
      </c>
      <c r="D1471" s="40" t="s">
        <v>2754</v>
      </c>
      <c r="E1471" s="68">
        <v>92404</v>
      </c>
      <c r="F1471" s="2" t="s">
        <v>323</v>
      </c>
      <c r="G1471" s="40">
        <v>2120000</v>
      </c>
      <c r="H1471" s="2" t="str">
        <f t="shared" si="90"/>
        <v>924042120000</v>
      </c>
      <c r="I1471" s="2" t="str">
        <f t="shared" si="91"/>
        <v>2</v>
      </c>
      <c r="J1471" s="2" t="s">
        <v>368</v>
      </c>
      <c r="K1471" s="21">
        <v>2500</v>
      </c>
      <c r="L1471" t="e">
        <f>INDEX('A I D FUTURES'!$B:$B,MATCH(H1471,'A I D FUTURES'!$A:$A,0))</f>
        <v>#N/A</v>
      </c>
      <c r="M1471" s="56" t="e">
        <f>+K1471-L1471</f>
        <v>#N/A</v>
      </c>
    </row>
    <row r="1472" spans="1:13" x14ac:dyDescent="0.25">
      <c r="A1472" s="70" t="s">
        <v>361</v>
      </c>
      <c r="B1472" s="40" t="s">
        <v>150</v>
      </c>
      <c r="C1472" s="40" t="s">
        <v>2755</v>
      </c>
      <c r="D1472" s="40" t="s">
        <v>2754</v>
      </c>
      <c r="E1472" s="68">
        <v>92404</v>
      </c>
      <c r="F1472" s="2" t="s">
        <v>323</v>
      </c>
      <c r="G1472" s="40">
        <v>2130001</v>
      </c>
      <c r="H1472" s="2" t="str">
        <f t="shared" si="90"/>
        <v>924042130001</v>
      </c>
      <c r="I1472" s="2" t="str">
        <f t="shared" si="91"/>
        <v>2</v>
      </c>
      <c r="J1472" s="2" t="s">
        <v>378</v>
      </c>
      <c r="K1472" s="21">
        <v>1000</v>
      </c>
      <c r="L1472" t="e">
        <f>INDEX('A I D FUTURES'!$B:$B,MATCH(H1472,'A I D FUTURES'!$A:$A,0))</f>
        <v>#N/A</v>
      </c>
    </row>
    <row r="1473" spans="1:13" x14ac:dyDescent="0.25">
      <c r="A1473" s="70" t="s">
        <v>214</v>
      </c>
      <c r="B1473" s="40" t="s">
        <v>214</v>
      </c>
      <c r="C1473" s="40" t="s">
        <v>2755</v>
      </c>
      <c r="D1473" s="40" t="s">
        <v>2754</v>
      </c>
      <c r="E1473" s="68">
        <v>92404</v>
      </c>
      <c r="F1473" s="2" t="s">
        <v>323</v>
      </c>
      <c r="G1473" s="40">
        <v>2210001</v>
      </c>
      <c r="H1473" s="2" t="str">
        <f t="shared" si="90"/>
        <v>924042210001</v>
      </c>
      <c r="I1473" s="2" t="str">
        <f t="shared" si="91"/>
        <v>2</v>
      </c>
      <c r="J1473" s="2" t="s">
        <v>397</v>
      </c>
      <c r="K1473" s="21">
        <v>2500</v>
      </c>
      <c r="L1473">
        <f>INDEX('A I D FUTURES'!$B:$B,MATCH(H1473,'A I D FUTURES'!$A:$A,0))</f>
        <v>1500</v>
      </c>
      <c r="M1473" s="56">
        <f>+K1473-L1473</f>
        <v>1000</v>
      </c>
    </row>
    <row r="1474" spans="1:13" x14ac:dyDescent="0.25">
      <c r="A1474" s="70" t="s">
        <v>214</v>
      </c>
      <c r="B1474" s="40" t="s">
        <v>214</v>
      </c>
      <c r="C1474" s="40" t="s">
        <v>2755</v>
      </c>
      <c r="D1474" s="40" t="s">
        <v>2754</v>
      </c>
      <c r="E1474" s="68">
        <v>92404</v>
      </c>
      <c r="F1474" s="2" t="s">
        <v>323</v>
      </c>
      <c r="G1474" s="40">
        <v>2210101</v>
      </c>
      <c r="H1474" s="2" t="str">
        <f t="shared" si="90"/>
        <v>924042210101</v>
      </c>
      <c r="I1474" s="2" t="str">
        <f t="shared" si="91"/>
        <v>2</v>
      </c>
      <c r="J1474" s="2" t="s">
        <v>403</v>
      </c>
      <c r="K1474" s="21">
        <v>130</v>
      </c>
      <c r="L1474" t="e">
        <f>INDEX('A I D FUTURES'!$B:$B,MATCH(H1474,'A I D FUTURES'!$A:$A,0))</f>
        <v>#N/A</v>
      </c>
    </row>
    <row r="1475" spans="1:13" x14ac:dyDescent="0.25">
      <c r="A1475" s="70" t="s">
        <v>278</v>
      </c>
      <c r="B1475" s="40" t="s">
        <v>278</v>
      </c>
      <c r="C1475" s="40" t="s">
        <v>2751</v>
      </c>
      <c r="D1475" s="40" t="s">
        <v>2750</v>
      </c>
      <c r="E1475" s="68">
        <v>92404</v>
      </c>
      <c r="F1475" s="2" t="s">
        <v>323</v>
      </c>
      <c r="G1475" s="40">
        <v>2220001</v>
      </c>
      <c r="H1475" s="2" t="str">
        <f t="shared" si="90"/>
        <v>924042220001</v>
      </c>
      <c r="I1475" s="2" t="str">
        <f t="shared" si="91"/>
        <v>2</v>
      </c>
      <c r="J1475" s="2" t="s">
        <v>421</v>
      </c>
      <c r="K1475" s="21">
        <v>400</v>
      </c>
      <c r="L1475">
        <f>INDEX('A I D FUTURES'!$B:$B,MATCH(H1475,'A I D FUTURES'!$A:$A,0))</f>
        <v>400</v>
      </c>
    </row>
    <row r="1476" spans="1:13" x14ac:dyDescent="0.25">
      <c r="A1476" s="70" t="s">
        <v>361</v>
      </c>
      <c r="B1476" s="40" t="s">
        <v>361</v>
      </c>
      <c r="C1476" s="40" t="s">
        <v>2764</v>
      </c>
      <c r="D1476" s="40" t="s">
        <v>2763</v>
      </c>
      <c r="E1476" s="68">
        <v>92404</v>
      </c>
      <c r="F1476" s="2" t="s">
        <v>323</v>
      </c>
      <c r="G1476" s="40">
        <v>2269907</v>
      </c>
      <c r="H1476" s="2" t="str">
        <f t="shared" si="90"/>
        <v>924042269907</v>
      </c>
      <c r="I1476" s="2" t="str">
        <f t="shared" si="91"/>
        <v>2</v>
      </c>
      <c r="J1476" s="2" t="s">
        <v>481</v>
      </c>
      <c r="K1476" s="21">
        <v>3500</v>
      </c>
      <c r="L1476" t="e">
        <f>INDEX('A I D FUTURES'!$B:$B,MATCH(H1476,'A I D FUTURES'!$A:$A,0))</f>
        <v>#N/A</v>
      </c>
    </row>
    <row r="1477" spans="1:13" x14ac:dyDescent="0.25">
      <c r="A1477" s="70" t="s">
        <v>361</v>
      </c>
      <c r="B1477" s="40" t="s">
        <v>361</v>
      </c>
      <c r="C1477" s="40" t="s">
        <v>2764</v>
      </c>
      <c r="D1477" s="40" t="s">
        <v>2763</v>
      </c>
      <c r="E1477" s="68">
        <v>92404</v>
      </c>
      <c r="F1477" s="2" t="s">
        <v>323</v>
      </c>
      <c r="G1477" s="40">
        <v>2269911</v>
      </c>
      <c r="H1477" s="2" t="str">
        <f t="shared" si="90"/>
        <v>924042269911</v>
      </c>
      <c r="I1477" s="2" t="str">
        <f t="shared" si="91"/>
        <v>2</v>
      </c>
      <c r="J1477" s="2" t="s">
        <v>485</v>
      </c>
      <c r="K1477" s="21">
        <v>11760</v>
      </c>
      <c r="L1477" t="e">
        <f>INDEX('A I D FUTURES'!$B:$B,MATCH(H1477,'A I D FUTURES'!$A:$A,0))</f>
        <v>#N/A</v>
      </c>
    </row>
    <row r="1478" spans="1:13" x14ac:dyDescent="0.25">
      <c r="A1478" s="70" t="s">
        <v>361</v>
      </c>
      <c r="B1478" s="40" t="s">
        <v>361</v>
      </c>
      <c r="C1478" s="40" t="s">
        <v>2764</v>
      </c>
      <c r="D1478" s="40" t="s">
        <v>2763</v>
      </c>
      <c r="E1478" s="68">
        <v>92404</v>
      </c>
      <c r="F1478" s="2" t="s">
        <v>323</v>
      </c>
      <c r="G1478" s="40">
        <v>2279903</v>
      </c>
      <c r="H1478" s="2" t="str">
        <f t="shared" si="90"/>
        <v>924042279903</v>
      </c>
      <c r="I1478" s="2" t="str">
        <f t="shared" si="91"/>
        <v>2</v>
      </c>
      <c r="J1478" s="2" t="s">
        <v>536</v>
      </c>
      <c r="K1478" s="21">
        <v>6372</v>
      </c>
      <c r="L1478" t="e">
        <f>INDEX('A I D FUTURES'!$B:$B,MATCH(H1478,'A I D FUTURES'!$A:$A,0))</f>
        <v>#N/A</v>
      </c>
    </row>
    <row r="1479" spans="1:13" x14ac:dyDescent="0.25">
      <c r="A1479" s="70" t="s">
        <v>361</v>
      </c>
      <c r="B1479" s="40" t="s">
        <v>78</v>
      </c>
      <c r="C1479" s="40">
        <v>10</v>
      </c>
      <c r="D1479" s="40" t="s">
        <v>2756</v>
      </c>
      <c r="E1479" s="68">
        <v>92404</v>
      </c>
      <c r="F1479" s="2" t="s">
        <v>323</v>
      </c>
      <c r="G1479" s="40">
        <v>6220000</v>
      </c>
      <c r="H1479" s="2" t="str">
        <f t="shared" si="90"/>
        <v>924046220000</v>
      </c>
      <c r="I1479" s="2" t="str">
        <f t="shared" si="91"/>
        <v>6</v>
      </c>
      <c r="J1479" s="2" t="s">
        <v>715</v>
      </c>
      <c r="K1479" s="21">
        <v>10000</v>
      </c>
      <c r="L1479" t="e">
        <f>INDEX('A I D FUTURES'!$B:$B,MATCH(H1479,'A I D FUTURES'!$A:$A,0))</f>
        <v>#N/A</v>
      </c>
    </row>
    <row r="1480" spans="1:13" x14ac:dyDescent="0.25">
      <c r="A1480" s="70" t="s">
        <v>361</v>
      </c>
      <c r="B1480" s="40" t="s">
        <v>150</v>
      </c>
      <c r="C1480" s="40" t="s">
        <v>2755</v>
      </c>
      <c r="D1480" s="40" t="s">
        <v>2754</v>
      </c>
      <c r="E1480" s="68">
        <v>92405</v>
      </c>
      <c r="F1480" s="2" t="s">
        <v>362</v>
      </c>
      <c r="G1480" s="40">
        <v>2100001</v>
      </c>
      <c r="H1480" s="2" t="str">
        <f t="shared" si="90"/>
        <v>924052100001</v>
      </c>
      <c r="I1480" s="2" t="str">
        <f t="shared" si="91"/>
        <v>2</v>
      </c>
      <c r="J1480" s="2" t="s">
        <v>359</v>
      </c>
      <c r="K1480" s="21">
        <v>3500</v>
      </c>
      <c r="L1480" t="e">
        <f>INDEX('A I D FUTURES'!$B:$B,MATCH(H1480,'A I D FUTURES'!$A:$A,0))</f>
        <v>#N/A</v>
      </c>
    </row>
    <row r="1481" spans="1:13" x14ac:dyDescent="0.25">
      <c r="A1481" s="70" t="s">
        <v>150</v>
      </c>
      <c r="B1481" s="40" t="s">
        <v>150</v>
      </c>
      <c r="C1481" s="40" t="s">
        <v>2755</v>
      </c>
      <c r="D1481" s="40" t="s">
        <v>2754</v>
      </c>
      <c r="E1481" s="68">
        <v>92405</v>
      </c>
      <c r="F1481" s="2" t="s">
        <v>362</v>
      </c>
      <c r="G1481" s="40">
        <v>2120000</v>
      </c>
      <c r="H1481" s="2" t="str">
        <f t="shared" si="90"/>
        <v>924052120000</v>
      </c>
      <c r="I1481" s="2" t="str">
        <f t="shared" si="91"/>
        <v>2</v>
      </c>
      <c r="J1481" s="2" t="s">
        <v>368</v>
      </c>
      <c r="K1481" s="21">
        <v>300</v>
      </c>
      <c r="L1481" t="e">
        <f>INDEX('A I D FUTURES'!$B:$B,MATCH(H1481,'A I D FUTURES'!$A:$A,0))</f>
        <v>#N/A</v>
      </c>
    </row>
    <row r="1482" spans="1:13" x14ac:dyDescent="0.25">
      <c r="A1482" s="70" t="s">
        <v>361</v>
      </c>
      <c r="B1482" s="40" t="s">
        <v>150</v>
      </c>
      <c r="C1482" s="40" t="s">
        <v>2755</v>
      </c>
      <c r="D1482" s="40" t="s">
        <v>2754</v>
      </c>
      <c r="E1482" s="68">
        <v>92405</v>
      </c>
      <c r="F1482" s="2" t="s">
        <v>362</v>
      </c>
      <c r="G1482" s="40">
        <v>2130001</v>
      </c>
      <c r="H1482" s="2" t="str">
        <f t="shared" si="90"/>
        <v>924052130001</v>
      </c>
      <c r="I1482" s="2" t="str">
        <f t="shared" si="91"/>
        <v>2</v>
      </c>
      <c r="J1482" s="2" t="s">
        <v>378</v>
      </c>
      <c r="K1482" s="21">
        <v>200</v>
      </c>
      <c r="L1482" t="e">
        <f>INDEX('A I D FUTURES'!$B:$B,MATCH(H1482,'A I D FUTURES'!$A:$A,0))</f>
        <v>#N/A</v>
      </c>
      <c r="M1482" s="56" t="e">
        <f>+K1482-L1482</f>
        <v>#N/A</v>
      </c>
    </row>
    <row r="1483" spans="1:13" x14ac:dyDescent="0.25">
      <c r="A1483" s="70" t="s">
        <v>214</v>
      </c>
      <c r="B1483" s="40" t="s">
        <v>214</v>
      </c>
      <c r="C1483" s="40" t="s">
        <v>2755</v>
      </c>
      <c r="D1483" s="40" t="s">
        <v>2754</v>
      </c>
      <c r="E1483" s="68">
        <v>92405</v>
      </c>
      <c r="F1483" s="2" t="s">
        <v>362</v>
      </c>
      <c r="G1483" s="40">
        <v>2210001</v>
      </c>
      <c r="H1483" s="2" t="str">
        <f t="shared" si="90"/>
        <v>924052210001</v>
      </c>
      <c r="I1483" s="2" t="str">
        <f t="shared" si="91"/>
        <v>2</v>
      </c>
      <c r="J1483" s="2" t="s">
        <v>397</v>
      </c>
      <c r="K1483" s="21">
        <v>60</v>
      </c>
      <c r="L1483">
        <f>INDEX('A I D FUTURES'!$B:$B,MATCH(H1483,'A I D FUTURES'!$A:$A,0))</f>
        <v>60</v>
      </c>
    </row>
    <row r="1484" spans="1:13" x14ac:dyDescent="0.25">
      <c r="A1484" s="70" t="s">
        <v>214</v>
      </c>
      <c r="B1484" s="40" t="s">
        <v>214</v>
      </c>
      <c r="C1484" s="40" t="s">
        <v>2755</v>
      </c>
      <c r="D1484" s="40" t="s">
        <v>2754</v>
      </c>
      <c r="E1484" s="68">
        <v>92405</v>
      </c>
      <c r="F1484" s="2" t="s">
        <v>362</v>
      </c>
      <c r="G1484" s="40">
        <v>2210101</v>
      </c>
      <c r="H1484" s="2" t="str">
        <f t="shared" si="90"/>
        <v>924052210101</v>
      </c>
      <c r="I1484" s="2" t="str">
        <f t="shared" si="91"/>
        <v>2</v>
      </c>
      <c r="J1484" s="2" t="s">
        <v>403</v>
      </c>
      <c r="K1484" s="21">
        <v>450</v>
      </c>
      <c r="L1484" t="e">
        <f>INDEX('A I D FUTURES'!$B:$B,MATCH(H1484,'A I D FUTURES'!$A:$A,0))</f>
        <v>#N/A</v>
      </c>
    </row>
    <row r="1485" spans="1:13" x14ac:dyDescent="0.25">
      <c r="A1485" s="70" t="s">
        <v>278</v>
      </c>
      <c r="B1485" s="40" t="s">
        <v>278</v>
      </c>
      <c r="C1485" s="40" t="s">
        <v>2751</v>
      </c>
      <c r="D1485" s="40" t="s">
        <v>2750</v>
      </c>
      <c r="E1485" s="68">
        <v>92405</v>
      </c>
      <c r="F1485" s="2" t="s">
        <v>362</v>
      </c>
      <c r="G1485" s="40">
        <v>2220001</v>
      </c>
      <c r="H1485" s="2" t="str">
        <f t="shared" si="90"/>
        <v>924052220001</v>
      </c>
      <c r="I1485" s="2" t="str">
        <f t="shared" si="91"/>
        <v>2</v>
      </c>
      <c r="J1485" s="2" t="s">
        <v>421</v>
      </c>
      <c r="K1485" s="21">
        <v>50</v>
      </c>
      <c r="L1485">
        <f>INDEX('A I D FUTURES'!$B:$B,MATCH(H1485,'A I D FUTURES'!$A:$A,0))</f>
        <v>50</v>
      </c>
    </row>
    <row r="1486" spans="1:13" x14ac:dyDescent="0.25">
      <c r="A1486" s="70" t="s">
        <v>361</v>
      </c>
      <c r="B1486" s="40" t="s">
        <v>361</v>
      </c>
      <c r="C1486" s="40" t="s">
        <v>2764</v>
      </c>
      <c r="D1486" s="40" t="s">
        <v>2763</v>
      </c>
      <c r="E1486" s="68">
        <v>92405</v>
      </c>
      <c r="F1486" s="2" t="s">
        <v>362</v>
      </c>
      <c r="G1486" s="40">
        <v>2269911</v>
      </c>
      <c r="H1486" s="2" t="str">
        <f t="shared" si="90"/>
        <v>924052269911</v>
      </c>
      <c r="I1486" s="2" t="str">
        <f t="shared" si="91"/>
        <v>2</v>
      </c>
      <c r="J1486" s="2" t="s">
        <v>485</v>
      </c>
      <c r="K1486" s="21">
        <v>4770</v>
      </c>
      <c r="L1486" t="e">
        <f>INDEX('A I D FUTURES'!$B:$B,MATCH(H1486,'A I D FUTURES'!$A:$A,0))</f>
        <v>#N/A</v>
      </c>
    </row>
    <row r="1487" spans="1:13" x14ac:dyDescent="0.25">
      <c r="A1487" s="69" t="s">
        <v>284</v>
      </c>
      <c r="B1487" s="108" t="s">
        <v>284</v>
      </c>
      <c r="C1487" s="40" t="s">
        <v>2751</v>
      </c>
      <c r="D1487" s="40" t="s">
        <v>2750</v>
      </c>
      <c r="E1487" s="68">
        <v>92406</v>
      </c>
      <c r="F1487" s="64" t="s">
        <v>339</v>
      </c>
      <c r="G1487" s="40">
        <v>1310001</v>
      </c>
      <c r="H1487" s="64" t="str">
        <f t="shared" si="90"/>
        <v>924061310001</v>
      </c>
      <c r="I1487" s="64" t="str">
        <f t="shared" si="91"/>
        <v>1</v>
      </c>
      <c r="J1487" s="64" t="s">
        <v>329</v>
      </c>
      <c r="K1487" s="21">
        <v>1870.82</v>
      </c>
      <c r="L1487" t="e">
        <f>INDEX('A I D FUTURES'!$B:$B,MATCH(H1487,'A I D FUTURES'!$A:$A,0))</f>
        <v>#N/A</v>
      </c>
    </row>
    <row r="1488" spans="1:13" x14ac:dyDescent="0.25">
      <c r="A1488" s="69" t="s">
        <v>284</v>
      </c>
      <c r="B1488" s="108" t="s">
        <v>284</v>
      </c>
      <c r="C1488" s="40" t="s">
        <v>2751</v>
      </c>
      <c r="D1488" s="40" t="s">
        <v>2750</v>
      </c>
      <c r="E1488" s="68">
        <v>92406</v>
      </c>
      <c r="F1488" s="64" t="s">
        <v>339</v>
      </c>
      <c r="G1488" s="40">
        <v>1310003</v>
      </c>
      <c r="H1488" s="64" t="str">
        <f t="shared" si="90"/>
        <v>924061310003</v>
      </c>
      <c r="I1488" s="64" t="str">
        <f t="shared" si="91"/>
        <v>1</v>
      </c>
      <c r="J1488" s="64" t="s">
        <v>341</v>
      </c>
      <c r="K1488" s="21">
        <v>1040.4100000000001</v>
      </c>
      <c r="L1488" t="e">
        <f>INDEX('A I D FUTURES'!$B:$B,MATCH(H1488,'A I D FUTURES'!$A:$A,0))</f>
        <v>#N/A</v>
      </c>
    </row>
    <row r="1489" spans="1:13" x14ac:dyDescent="0.25">
      <c r="A1489" s="69" t="s">
        <v>284</v>
      </c>
      <c r="B1489" s="108" t="s">
        <v>284</v>
      </c>
      <c r="C1489" s="40" t="s">
        <v>2751</v>
      </c>
      <c r="D1489" s="40" t="s">
        <v>2750</v>
      </c>
      <c r="E1489" s="68">
        <v>92406</v>
      </c>
      <c r="F1489" s="64" t="s">
        <v>339</v>
      </c>
      <c r="G1489" s="40">
        <v>1310004</v>
      </c>
      <c r="H1489" s="64" t="str">
        <f t="shared" si="90"/>
        <v>924061310004</v>
      </c>
      <c r="I1489" s="64" t="str">
        <f t="shared" si="91"/>
        <v>1</v>
      </c>
      <c r="J1489" s="64" t="s">
        <v>342</v>
      </c>
      <c r="K1489" s="21">
        <v>944.82</v>
      </c>
      <c r="L1489" t="e">
        <f>INDEX('A I D FUTURES'!$B:$B,MATCH(H1489,'A I D FUTURES'!$A:$A,0))</f>
        <v>#N/A</v>
      </c>
    </row>
    <row r="1490" spans="1:13" x14ac:dyDescent="0.25">
      <c r="A1490" s="69" t="s">
        <v>284</v>
      </c>
      <c r="B1490" s="108" t="s">
        <v>284</v>
      </c>
      <c r="C1490" s="40" t="s">
        <v>2751</v>
      </c>
      <c r="D1490" s="40" t="s">
        <v>2750</v>
      </c>
      <c r="E1490" s="68">
        <v>92406</v>
      </c>
      <c r="F1490" s="64" t="s">
        <v>339</v>
      </c>
      <c r="G1490" s="40">
        <v>1600001</v>
      </c>
      <c r="H1490" s="64" t="str">
        <f t="shared" si="90"/>
        <v>924061600001</v>
      </c>
      <c r="I1490" s="64" t="str">
        <f t="shared" si="91"/>
        <v>1</v>
      </c>
      <c r="J1490" s="64" t="s">
        <v>349</v>
      </c>
      <c r="K1490" s="21">
        <v>1428.36</v>
      </c>
      <c r="L1490" t="e">
        <f>INDEX('A I D FUTURES'!$B:$B,MATCH(H1490,'A I D FUTURES'!$A:$A,0))</f>
        <v>#N/A</v>
      </c>
    </row>
    <row r="1491" spans="1:13" x14ac:dyDescent="0.25">
      <c r="A1491" s="70" t="s">
        <v>361</v>
      </c>
      <c r="B1491" s="40" t="s">
        <v>150</v>
      </c>
      <c r="C1491" s="40" t="s">
        <v>2755</v>
      </c>
      <c r="D1491" s="40" t="s">
        <v>2754</v>
      </c>
      <c r="E1491" s="68">
        <v>92406</v>
      </c>
      <c r="F1491" s="2" t="s">
        <v>339</v>
      </c>
      <c r="G1491" s="40">
        <v>2100001</v>
      </c>
      <c r="H1491" s="2" t="str">
        <f t="shared" si="90"/>
        <v>924062100001</v>
      </c>
      <c r="I1491" s="2" t="str">
        <f t="shared" si="91"/>
        <v>2</v>
      </c>
      <c r="J1491" s="2" t="s">
        <v>359</v>
      </c>
      <c r="K1491" s="21">
        <v>4500</v>
      </c>
      <c r="L1491" t="e">
        <f>INDEX('A I D FUTURES'!$B:$B,MATCH(H1491,'A I D FUTURES'!$A:$A,0))</f>
        <v>#N/A</v>
      </c>
    </row>
    <row r="1492" spans="1:13" x14ac:dyDescent="0.25">
      <c r="A1492" s="70" t="s">
        <v>150</v>
      </c>
      <c r="B1492" s="40" t="s">
        <v>150</v>
      </c>
      <c r="C1492" s="40" t="s">
        <v>2755</v>
      </c>
      <c r="D1492" s="40" t="s">
        <v>2754</v>
      </c>
      <c r="E1492" s="68">
        <v>92406</v>
      </c>
      <c r="F1492" s="2" t="s">
        <v>339</v>
      </c>
      <c r="G1492" s="40">
        <v>2120000</v>
      </c>
      <c r="H1492" s="2" t="str">
        <f t="shared" si="90"/>
        <v>924062120000</v>
      </c>
      <c r="I1492" s="2" t="str">
        <f t="shared" si="91"/>
        <v>2</v>
      </c>
      <c r="J1492" s="2" t="s">
        <v>368</v>
      </c>
      <c r="K1492" s="21">
        <v>2500</v>
      </c>
      <c r="L1492" t="e">
        <f>INDEX('A I D FUTURES'!$B:$B,MATCH(H1492,'A I D FUTURES'!$A:$A,0))</f>
        <v>#N/A</v>
      </c>
      <c r="M1492" s="56" t="e">
        <f>+K1492-L1492</f>
        <v>#N/A</v>
      </c>
    </row>
    <row r="1493" spans="1:13" x14ac:dyDescent="0.25">
      <c r="A1493" s="70" t="s">
        <v>361</v>
      </c>
      <c r="B1493" s="40" t="s">
        <v>150</v>
      </c>
      <c r="C1493" s="40" t="s">
        <v>2755</v>
      </c>
      <c r="D1493" s="40" t="s">
        <v>2754</v>
      </c>
      <c r="E1493" s="68">
        <v>92406</v>
      </c>
      <c r="F1493" s="2" t="s">
        <v>339</v>
      </c>
      <c r="G1493" s="40">
        <v>2130001</v>
      </c>
      <c r="H1493" s="2" t="str">
        <f t="shared" si="90"/>
        <v>924062130001</v>
      </c>
      <c r="I1493" s="2" t="str">
        <f t="shared" si="91"/>
        <v>2</v>
      </c>
      <c r="J1493" s="2" t="s">
        <v>378</v>
      </c>
      <c r="K1493" s="21">
        <v>2500</v>
      </c>
      <c r="L1493" t="e">
        <f>INDEX('A I D FUTURES'!$B:$B,MATCH(H1493,'A I D FUTURES'!$A:$A,0))</f>
        <v>#N/A</v>
      </c>
    </row>
    <row r="1494" spans="1:13" x14ac:dyDescent="0.25">
      <c r="A1494" s="70" t="s">
        <v>214</v>
      </c>
      <c r="B1494" s="40" t="s">
        <v>214</v>
      </c>
      <c r="C1494" s="40" t="s">
        <v>2755</v>
      </c>
      <c r="D1494" s="40" t="s">
        <v>2754</v>
      </c>
      <c r="E1494" s="68">
        <v>92406</v>
      </c>
      <c r="F1494" s="2" t="s">
        <v>339</v>
      </c>
      <c r="G1494" s="40">
        <v>2210001</v>
      </c>
      <c r="H1494" s="2" t="str">
        <f t="shared" si="90"/>
        <v>924062210001</v>
      </c>
      <c r="I1494" s="2" t="str">
        <f t="shared" si="91"/>
        <v>2</v>
      </c>
      <c r="J1494" s="2" t="s">
        <v>397</v>
      </c>
      <c r="K1494" s="21">
        <v>2000</v>
      </c>
      <c r="L1494">
        <f>INDEX('A I D FUTURES'!$B:$B,MATCH(H1494,'A I D FUTURES'!$A:$A,0))</f>
        <v>1500</v>
      </c>
    </row>
    <row r="1495" spans="1:13" x14ac:dyDescent="0.25">
      <c r="A1495" s="70" t="s">
        <v>214</v>
      </c>
      <c r="B1495" s="40" t="s">
        <v>214</v>
      </c>
      <c r="C1495" s="40" t="s">
        <v>2755</v>
      </c>
      <c r="D1495" s="40" t="s">
        <v>2754</v>
      </c>
      <c r="E1495" s="68">
        <v>92406</v>
      </c>
      <c r="F1495" s="2" t="s">
        <v>339</v>
      </c>
      <c r="G1495" s="40">
        <v>2210101</v>
      </c>
      <c r="H1495" s="2" t="str">
        <f t="shared" si="90"/>
        <v>924062210101</v>
      </c>
      <c r="I1495" s="2" t="str">
        <f t="shared" si="91"/>
        <v>2</v>
      </c>
      <c r="J1495" s="2" t="s">
        <v>403</v>
      </c>
      <c r="K1495" s="21">
        <v>350</v>
      </c>
      <c r="L1495" t="e">
        <f>INDEX('A I D FUTURES'!$B:$B,MATCH(H1495,'A I D FUTURES'!$A:$A,0))</f>
        <v>#N/A</v>
      </c>
      <c r="M1495" s="56" t="e">
        <f>+K1495-L1495</f>
        <v>#N/A</v>
      </c>
    </row>
    <row r="1496" spans="1:13" x14ac:dyDescent="0.25">
      <c r="A1496" s="70" t="s">
        <v>278</v>
      </c>
      <c r="B1496" s="40" t="s">
        <v>278</v>
      </c>
      <c r="C1496" s="40" t="s">
        <v>2751</v>
      </c>
      <c r="D1496" s="40" t="s">
        <v>2750</v>
      </c>
      <c r="E1496" s="68">
        <v>92406</v>
      </c>
      <c r="F1496" s="2" t="s">
        <v>339</v>
      </c>
      <c r="G1496" s="40">
        <v>2220001</v>
      </c>
      <c r="H1496" s="2" t="str">
        <f t="shared" si="90"/>
        <v>924062220001</v>
      </c>
      <c r="I1496" s="2" t="str">
        <f t="shared" si="91"/>
        <v>2</v>
      </c>
      <c r="J1496" s="2" t="s">
        <v>421</v>
      </c>
      <c r="K1496" s="21">
        <v>375</v>
      </c>
      <c r="L1496">
        <f>INDEX('A I D FUTURES'!$B:$B,MATCH(H1496,'A I D FUTURES'!$A:$A,0))</f>
        <v>375</v>
      </c>
    </row>
    <row r="1497" spans="1:13" x14ac:dyDescent="0.25">
      <c r="A1497" s="70" t="s">
        <v>361</v>
      </c>
      <c r="B1497" s="40" t="s">
        <v>361</v>
      </c>
      <c r="C1497" s="40" t="s">
        <v>2764</v>
      </c>
      <c r="D1497" s="40" t="s">
        <v>2763</v>
      </c>
      <c r="E1497" s="68">
        <v>92406</v>
      </c>
      <c r="F1497" s="2" t="s">
        <v>339</v>
      </c>
      <c r="G1497" s="40">
        <v>2269911</v>
      </c>
      <c r="H1497" s="2" t="str">
        <f t="shared" si="90"/>
        <v>924062269911</v>
      </c>
      <c r="I1497" s="2" t="str">
        <f t="shared" si="91"/>
        <v>2</v>
      </c>
      <c r="J1497" s="2" t="s">
        <v>485</v>
      </c>
      <c r="K1497" s="21">
        <v>13270</v>
      </c>
      <c r="L1497" t="e">
        <f>INDEX('A I D FUTURES'!$B:$B,MATCH(H1497,'A I D FUTURES'!$A:$A,0))</f>
        <v>#N/A</v>
      </c>
    </row>
    <row r="1498" spans="1:13" x14ac:dyDescent="0.25">
      <c r="A1498" s="70" t="s">
        <v>361</v>
      </c>
      <c r="B1498" s="40" t="s">
        <v>361</v>
      </c>
      <c r="C1498" s="40" t="s">
        <v>2764</v>
      </c>
      <c r="D1498" s="40" t="s">
        <v>2763</v>
      </c>
      <c r="E1498" s="68">
        <v>92406</v>
      </c>
      <c r="F1498" s="2" t="s">
        <v>339</v>
      </c>
      <c r="G1498" s="40">
        <v>2269912</v>
      </c>
      <c r="H1498" s="2" t="str">
        <f t="shared" si="90"/>
        <v>924062269912</v>
      </c>
      <c r="I1498" s="2" t="str">
        <f t="shared" si="91"/>
        <v>2</v>
      </c>
      <c r="J1498" s="2" t="s">
        <v>486</v>
      </c>
      <c r="K1498" s="21">
        <v>815</v>
      </c>
      <c r="L1498" t="e">
        <f>INDEX('A I D FUTURES'!$B:$B,MATCH(H1498,'A I D FUTURES'!$A:$A,0))</f>
        <v>#N/A</v>
      </c>
    </row>
    <row r="1499" spans="1:13" x14ac:dyDescent="0.25">
      <c r="A1499" s="70" t="s">
        <v>361</v>
      </c>
      <c r="B1499" s="40" t="s">
        <v>361</v>
      </c>
      <c r="C1499" s="40" t="s">
        <v>2764</v>
      </c>
      <c r="D1499" s="40" t="s">
        <v>2763</v>
      </c>
      <c r="E1499" s="68">
        <v>92406</v>
      </c>
      <c r="F1499" s="2" t="s">
        <v>339</v>
      </c>
      <c r="G1499" s="40">
        <v>2269934</v>
      </c>
      <c r="H1499" s="2" t="str">
        <f t="shared" si="90"/>
        <v>924062269934</v>
      </c>
      <c r="I1499" s="2" t="str">
        <f t="shared" si="91"/>
        <v>2</v>
      </c>
      <c r="J1499" s="2" t="s">
        <v>507</v>
      </c>
      <c r="K1499" s="21">
        <v>1160.5</v>
      </c>
      <c r="L1499" t="e">
        <f>INDEX('A I D FUTURES'!$B:$B,MATCH(H1499,'A I D FUTURES'!$A:$A,0))</f>
        <v>#N/A</v>
      </c>
    </row>
    <row r="1500" spans="1:13" x14ac:dyDescent="0.25">
      <c r="A1500" s="70" t="s">
        <v>361</v>
      </c>
      <c r="B1500" s="40" t="s">
        <v>361</v>
      </c>
      <c r="C1500" s="40" t="s">
        <v>2764</v>
      </c>
      <c r="D1500" s="40" t="s">
        <v>2763</v>
      </c>
      <c r="E1500" s="68">
        <v>92406</v>
      </c>
      <c r="F1500" s="2" t="s">
        <v>339</v>
      </c>
      <c r="G1500" s="40">
        <v>2270001</v>
      </c>
      <c r="H1500" s="2" t="str">
        <f t="shared" si="90"/>
        <v>924062270001</v>
      </c>
      <c r="I1500" s="2" t="str">
        <f t="shared" si="91"/>
        <v>2</v>
      </c>
      <c r="J1500" s="2" t="s">
        <v>513</v>
      </c>
      <c r="K1500" s="21">
        <v>1500</v>
      </c>
      <c r="L1500" t="e">
        <f>INDEX('A I D FUTURES'!$B:$B,MATCH(H1500,'A I D FUTURES'!$A:$A,0))</f>
        <v>#N/A</v>
      </c>
    </row>
    <row r="1501" spans="1:13" x14ac:dyDescent="0.25">
      <c r="A1501" s="70" t="s">
        <v>361</v>
      </c>
      <c r="B1501" s="40" t="s">
        <v>361</v>
      </c>
      <c r="C1501" s="40" t="s">
        <v>2764</v>
      </c>
      <c r="D1501" s="40" t="s">
        <v>2763</v>
      </c>
      <c r="E1501" s="68">
        <v>92406</v>
      </c>
      <c r="F1501" s="2" t="s">
        <v>339</v>
      </c>
      <c r="G1501" s="40">
        <v>2279900</v>
      </c>
      <c r="H1501" s="2" t="str">
        <f t="shared" si="90"/>
        <v>924062279900</v>
      </c>
      <c r="I1501" s="2" t="str">
        <f t="shared" si="91"/>
        <v>2</v>
      </c>
      <c r="J1501" s="2" t="s">
        <v>527</v>
      </c>
      <c r="K1501" s="21">
        <v>4000</v>
      </c>
      <c r="L1501" t="e">
        <f>INDEX('A I D FUTURES'!$B:$B,MATCH(H1501,'A I D FUTURES'!$A:$A,0))</f>
        <v>#N/A</v>
      </c>
    </row>
    <row r="1502" spans="1:13" x14ac:dyDescent="0.25">
      <c r="A1502" s="70" t="s">
        <v>361</v>
      </c>
      <c r="B1502" s="40" t="s">
        <v>361</v>
      </c>
      <c r="C1502" s="40" t="s">
        <v>2764</v>
      </c>
      <c r="D1502" s="40" t="s">
        <v>2763</v>
      </c>
      <c r="E1502" s="68">
        <v>92406</v>
      </c>
      <c r="F1502" s="2" t="s">
        <v>339</v>
      </c>
      <c r="G1502" s="40">
        <v>6230000</v>
      </c>
      <c r="H1502" s="2" t="str">
        <f t="shared" si="90"/>
        <v>924066230000</v>
      </c>
      <c r="I1502" s="2" t="str">
        <f t="shared" si="91"/>
        <v>6</v>
      </c>
      <c r="J1502" s="2" t="s">
        <v>717</v>
      </c>
      <c r="K1502" s="21">
        <v>3000</v>
      </c>
      <c r="L1502" t="e">
        <f>INDEX('A I D FUTURES'!$B:$B,MATCH(H1502,'A I D FUTURES'!$A:$A,0))</f>
        <v>#N/A</v>
      </c>
    </row>
    <row r="1503" spans="1:13" x14ac:dyDescent="0.25">
      <c r="A1503" s="70" t="s">
        <v>70</v>
      </c>
      <c r="B1503" s="40" t="s">
        <v>70</v>
      </c>
      <c r="C1503" s="40" t="s">
        <v>2749</v>
      </c>
      <c r="D1503" s="40" t="s">
        <v>2748</v>
      </c>
      <c r="E1503" s="68">
        <v>92407</v>
      </c>
      <c r="F1503" s="2" t="s">
        <v>609</v>
      </c>
      <c r="G1503" s="40">
        <v>4680001</v>
      </c>
      <c r="H1503" s="2" t="str">
        <f t="shared" si="90"/>
        <v>924074680001</v>
      </c>
      <c r="I1503" s="2" t="str">
        <f t="shared" si="91"/>
        <v>4</v>
      </c>
      <c r="J1503" s="40" t="s">
        <v>610</v>
      </c>
      <c r="K1503" s="21">
        <v>90000</v>
      </c>
      <c r="L1503" t="e">
        <f>INDEX('A I D FUTURES'!$B:$B,MATCH(H1503,'A I D FUTURES'!$A:$A,0))</f>
        <v>#N/A</v>
      </c>
    </row>
    <row r="1504" spans="1:13" x14ac:dyDescent="0.25">
      <c r="A1504" s="70" t="s">
        <v>204</v>
      </c>
      <c r="B1504" s="40" t="s">
        <v>204</v>
      </c>
      <c r="C1504" s="40" t="s">
        <v>2749</v>
      </c>
      <c r="D1504" s="40" t="s">
        <v>2748</v>
      </c>
      <c r="E1504" s="68">
        <v>92900</v>
      </c>
      <c r="F1504" s="2" t="s">
        <v>282</v>
      </c>
      <c r="G1504" s="40">
        <v>2269935</v>
      </c>
      <c r="H1504" s="2" t="str">
        <f t="shared" si="90"/>
        <v>929002269935</v>
      </c>
      <c r="I1504" s="2" t="str">
        <f t="shared" si="91"/>
        <v>2</v>
      </c>
      <c r="J1504" s="2" t="s">
        <v>508</v>
      </c>
      <c r="K1504" s="21">
        <v>1400</v>
      </c>
      <c r="L1504">
        <f>INDEX('A I D FUTURES'!$B:$B,MATCH(H1504,'A I D FUTURES'!$A:$A,0))</f>
        <v>1400</v>
      </c>
    </row>
    <row r="1505" spans="1:12" x14ac:dyDescent="0.25">
      <c r="A1505" s="70" t="s">
        <v>204</v>
      </c>
      <c r="B1505" s="40" t="s">
        <v>204</v>
      </c>
      <c r="C1505" s="40" t="s">
        <v>2749</v>
      </c>
      <c r="D1505" s="40" t="s">
        <v>2748</v>
      </c>
      <c r="E1505" s="68">
        <v>92900</v>
      </c>
      <c r="F1505" s="2" t="s">
        <v>282</v>
      </c>
      <c r="G1505" s="40">
        <v>500</v>
      </c>
      <c r="H1505" s="2" t="str">
        <f t="shared" si="90"/>
        <v>92900500</v>
      </c>
      <c r="I1505" s="2" t="str">
        <f t="shared" si="91"/>
        <v>5</v>
      </c>
      <c r="J1505" s="2" t="s">
        <v>283</v>
      </c>
      <c r="K1505" s="21">
        <v>48400</v>
      </c>
      <c r="L1505" t="e">
        <f>INDEX('A I D FUTURES'!$B:$B,MATCH(H1505,'A I D FUTURES'!$A:$A,0))</f>
        <v>#N/A</v>
      </c>
    </row>
    <row r="1506" spans="1:12" x14ac:dyDescent="0.25">
      <c r="A1506" s="69" t="s">
        <v>284</v>
      </c>
      <c r="B1506" s="108" t="s">
        <v>284</v>
      </c>
      <c r="C1506" s="40" t="s">
        <v>2751</v>
      </c>
      <c r="D1506" s="40" t="s">
        <v>2750</v>
      </c>
      <c r="E1506" s="65">
        <v>93100</v>
      </c>
      <c r="F1506" s="64" t="s">
        <v>289</v>
      </c>
      <c r="G1506" s="87">
        <v>1200001</v>
      </c>
      <c r="H1506" s="64" t="str">
        <f t="shared" si="90"/>
        <v>931001200001</v>
      </c>
      <c r="I1506" s="64" t="str">
        <f t="shared" si="91"/>
        <v>1</v>
      </c>
      <c r="J1506" s="64" t="s">
        <v>287</v>
      </c>
      <c r="K1506" s="21">
        <v>48839.54</v>
      </c>
      <c r="L1506" t="e">
        <f>INDEX('A I D FUTURES'!$B:$B,MATCH(H1506,'A I D FUTURES'!$A:$A,0))</f>
        <v>#N/A</v>
      </c>
    </row>
    <row r="1507" spans="1:12" x14ac:dyDescent="0.25">
      <c r="A1507" s="69" t="s">
        <v>284</v>
      </c>
      <c r="B1507" s="108" t="s">
        <v>284</v>
      </c>
      <c r="C1507" s="40" t="s">
        <v>2751</v>
      </c>
      <c r="D1507" s="40" t="s">
        <v>2750</v>
      </c>
      <c r="E1507" s="65">
        <v>93100</v>
      </c>
      <c r="F1507" s="64" t="s">
        <v>289</v>
      </c>
      <c r="G1507" s="87">
        <v>1200101</v>
      </c>
      <c r="H1507" s="64" t="str">
        <f t="shared" si="90"/>
        <v>931001200101</v>
      </c>
      <c r="I1507" s="64" t="str">
        <f t="shared" si="91"/>
        <v>1</v>
      </c>
      <c r="J1507" s="64" t="s">
        <v>290</v>
      </c>
      <c r="K1507" s="21">
        <v>14915.02</v>
      </c>
      <c r="L1507" t="e">
        <f>INDEX('A I D FUTURES'!$B:$B,MATCH(H1507,'A I D FUTURES'!$A:$A,0))</f>
        <v>#N/A</v>
      </c>
    </row>
    <row r="1508" spans="1:12" x14ac:dyDescent="0.25">
      <c r="A1508" s="69" t="s">
        <v>284</v>
      </c>
      <c r="B1508" s="108" t="s">
        <v>284</v>
      </c>
      <c r="C1508" s="40" t="s">
        <v>2751</v>
      </c>
      <c r="D1508" s="40" t="s">
        <v>2750</v>
      </c>
      <c r="E1508" s="65">
        <v>93100</v>
      </c>
      <c r="F1508" s="64" t="s">
        <v>289</v>
      </c>
      <c r="G1508" s="87">
        <v>1200301</v>
      </c>
      <c r="H1508" s="64" t="str">
        <f t="shared" ref="H1508:H1527" si="92">_xlfn.CONCAT(E1508,G1508)</f>
        <v>931001200301</v>
      </c>
      <c r="I1508" s="64" t="str">
        <f t="shared" ref="I1508:I1527" si="93">MID(G1508,1,1)</f>
        <v>1</v>
      </c>
      <c r="J1508" s="64" t="s">
        <v>291</v>
      </c>
      <c r="K1508" s="21">
        <v>45691.16</v>
      </c>
      <c r="L1508" t="e">
        <f>INDEX('A I D FUTURES'!$B:$B,MATCH(H1508,'A I D FUTURES'!$A:$A,0))</f>
        <v>#N/A</v>
      </c>
    </row>
    <row r="1509" spans="1:12" x14ac:dyDescent="0.25">
      <c r="A1509" s="69" t="s">
        <v>284</v>
      </c>
      <c r="B1509" s="108" t="s">
        <v>284</v>
      </c>
      <c r="C1509" s="40" t="s">
        <v>2751</v>
      </c>
      <c r="D1509" s="40" t="s">
        <v>2750</v>
      </c>
      <c r="E1509" s="65">
        <v>93100</v>
      </c>
      <c r="F1509" s="64" t="s">
        <v>289</v>
      </c>
      <c r="G1509" s="87">
        <v>1200601</v>
      </c>
      <c r="H1509" s="64" t="str">
        <f t="shared" si="92"/>
        <v>931001200601</v>
      </c>
      <c r="I1509" s="64" t="str">
        <f t="shared" si="93"/>
        <v>1</v>
      </c>
      <c r="J1509" s="64" t="s">
        <v>295</v>
      </c>
      <c r="K1509" s="21">
        <v>10628.18</v>
      </c>
      <c r="L1509" t="e">
        <f>INDEX('A I D FUTURES'!$B:$B,MATCH(H1509,'A I D FUTURES'!$A:$A,0))</f>
        <v>#N/A</v>
      </c>
    </row>
    <row r="1510" spans="1:12" x14ac:dyDescent="0.25">
      <c r="A1510" s="69" t="s">
        <v>284</v>
      </c>
      <c r="B1510" s="108" t="s">
        <v>284</v>
      </c>
      <c r="C1510" s="40" t="s">
        <v>2751</v>
      </c>
      <c r="D1510" s="40" t="s">
        <v>2750</v>
      </c>
      <c r="E1510" s="65">
        <v>93100</v>
      </c>
      <c r="F1510" s="64" t="s">
        <v>289</v>
      </c>
      <c r="G1510" s="87">
        <v>1210001</v>
      </c>
      <c r="H1510" s="64" t="str">
        <f t="shared" si="92"/>
        <v>931001210001</v>
      </c>
      <c r="I1510" s="64" t="str">
        <f t="shared" si="93"/>
        <v>1</v>
      </c>
      <c r="J1510" s="64" t="s">
        <v>297</v>
      </c>
      <c r="K1510" s="21">
        <v>76465.48</v>
      </c>
      <c r="L1510" t="e">
        <f>INDEX('A I D FUTURES'!$B:$B,MATCH(H1510,'A I D FUTURES'!$A:$A,0))</f>
        <v>#N/A</v>
      </c>
    </row>
    <row r="1511" spans="1:12" x14ac:dyDescent="0.25">
      <c r="A1511" s="69" t="s">
        <v>284</v>
      </c>
      <c r="B1511" s="108" t="s">
        <v>284</v>
      </c>
      <c r="C1511" s="40" t="s">
        <v>2751</v>
      </c>
      <c r="D1511" s="40" t="s">
        <v>2750</v>
      </c>
      <c r="E1511" s="65">
        <v>93100</v>
      </c>
      <c r="F1511" s="64" t="s">
        <v>289</v>
      </c>
      <c r="G1511" s="87">
        <v>1210101</v>
      </c>
      <c r="H1511" s="64" t="str">
        <f t="shared" si="92"/>
        <v>931001210101</v>
      </c>
      <c r="I1511" s="64" t="str">
        <f t="shared" si="93"/>
        <v>1</v>
      </c>
      <c r="J1511" s="64" t="s">
        <v>298</v>
      </c>
      <c r="K1511" s="21">
        <v>83518.539999999994</v>
      </c>
      <c r="L1511" t="e">
        <f>INDEX('A I D FUTURES'!$B:$B,MATCH(H1511,'A I D FUTURES'!$A:$A,0))</f>
        <v>#N/A</v>
      </c>
    </row>
    <row r="1512" spans="1:12" x14ac:dyDescent="0.25">
      <c r="A1512" s="69" t="s">
        <v>284</v>
      </c>
      <c r="B1512" s="108" t="s">
        <v>284</v>
      </c>
      <c r="C1512" s="40" t="s">
        <v>2751</v>
      </c>
      <c r="D1512" s="40" t="s">
        <v>2750</v>
      </c>
      <c r="E1512" s="65">
        <v>93100</v>
      </c>
      <c r="F1512" s="64" t="s">
        <v>289</v>
      </c>
      <c r="G1512" s="87">
        <v>1500001</v>
      </c>
      <c r="H1512" s="64" t="str">
        <f t="shared" si="92"/>
        <v>931001500001</v>
      </c>
      <c r="I1512" s="64" t="str">
        <f t="shared" si="93"/>
        <v>1</v>
      </c>
      <c r="J1512" s="64" t="s">
        <v>343</v>
      </c>
      <c r="K1512" s="21">
        <v>4382.0200000000004</v>
      </c>
      <c r="L1512" t="e">
        <f>INDEX('A I D FUTURES'!$B:$B,MATCH(H1512,'A I D FUTURES'!$A:$A,0))</f>
        <v>#N/A</v>
      </c>
    </row>
    <row r="1513" spans="1:12" x14ac:dyDescent="0.25">
      <c r="A1513" s="69" t="s">
        <v>284</v>
      </c>
      <c r="B1513" s="108" t="s">
        <v>284</v>
      </c>
      <c r="C1513" s="40" t="s">
        <v>2751</v>
      </c>
      <c r="D1513" s="40" t="s">
        <v>2750</v>
      </c>
      <c r="E1513" s="65">
        <v>93100</v>
      </c>
      <c r="F1513" s="64" t="s">
        <v>289</v>
      </c>
      <c r="G1513" s="87">
        <v>1600001</v>
      </c>
      <c r="H1513" s="64" t="str">
        <f t="shared" si="92"/>
        <v>931001600001</v>
      </c>
      <c r="I1513" s="64" t="str">
        <f t="shared" si="93"/>
        <v>1</v>
      </c>
      <c r="J1513" s="64" t="s">
        <v>349</v>
      </c>
      <c r="K1513" s="21">
        <v>71033.05</v>
      </c>
      <c r="L1513" t="e">
        <f>INDEX('A I D FUTURES'!$B:$B,MATCH(H1513,'A I D FUTURES'!$A:$A,0))</f>
        <v>#N/A</v>
      </c>
    </row>
    <row r="1514" spans="1:12" x14ac:dyDescent="0.25">
      <c r="A1514" s="69" t="s">
        <v>284</v>
      </c>
      <c r="B1514" s="108" t="s">
        <v>204</v>
      </c>
      <c r="C1514" s="40" t="s">
        <v>2749</v>
      </c>
      <c r="D1514" s="40" t="s">
        <v>2748</v>
      </c>
      <c r="E1514" s="65">
        <v>93100</v>
      </c>
      <c r="F1514" s="64" t="s">
        <v>289</v>
      </c>
      <c r="G1514" s="87">
        <v>1620001</v>
      </c>
      <c r="H1514" s="64" t="str">
        <f t="shared" si="92"/>
        <v>931001620001</v>
      </c>
      <c r="I1514" s="64" t="str">
        <f t="shared" si="93"/>
        <v>1</v>
      </c>
      <c r="J1514" s="64" t="s">
        <v>350</v>
      </c>
      <c r="K1514" s="21">
        <v>2000</v>
      </c>
      <c r="L1514" t="e">
        <f>INDEX('A I D FUTURES'!$B:$B,MATCH(H1514,'A I D FUTURES'!$A:$A,0))</f>
        <v>#N/A</v>
      </c>
    </row>
    <row r="1515" spans="1:12" x14ac:dyDescent="0.25">
      <c r="A1515" s="70" t="s">
        <v>278</v>
      </c>
      <c r="B1515" s="40" t="s">
        <v>278</v>
      </c>
      <c r="C1515" s="40" t="s">
        <v>2751</v>
      </c>
      <c r="D1515" s="40" t="s">
        <v>2750</v>
      </c>
      <c r="E1515" s="68">
        <v>93100</v>
      </c>
      <c r="F1515" s="2" t="s">
        <v>289</v>
      </c>
      <c r="G1515" s="40">
        <v>2060001</v>
      </c>
      <c r="H1515" s="2" t="str">
        <f t="shared" si="92"/>
        <v>931002060001</v>
      </c>
      <c r="I1515" s="2" t="str">
        <f t="shared" si="93"/>
        <v>2</v>
      </c>
      <c r="J1515" s="2" t="s">
        <v>279</v>
      </c>
      <c r="K1515" s="21">
        <v>137.94</v>
      </c>
      <c r="L1515">
        <f>INDEX('A I D FUTURES'!$B:$B,MATCH(H1515,'A I D FUTURES'!$A:$A,0))</f>
        <v>137.94</v>
      </c>
    </row>
    <row r="1516" spans="1:12" x14ac:dyDescent="0.25">
      <c r="A1516" s="70" t="s">
        <v>278</v>
      </c>
      <c r="B1516" s="40" t="s">
        <v>278</v>
      </c>
      <c r="C1516" s="40" t="s">
        <v>2751</v>
      </c>
      <c r="D1516" s="40" t="s">
        <v>2750</v>
      </c>
      <c r="E1516" s="68">
        <v>93100</v>
      </c>
      <c r="F1516" s="2" t="s">
        <v>289</v>
      </c>
      <c r="G1516" s="40">
        <v>2160001</v>
      </c>
      <c r="H1516" s="2" t="str">
        <f t="shared" si="92"/>
        <v>931002160001</v>
      </c>
      <c r="I1516" s="2" t="str">
        <f t="shared" si="93"/>
        <v>2</v>
      </c>
      <c r="J1516" s="2" t="s">
        <v>383</v>
      </c>
      <c r="K1516" s="21">
        <v>200</v>
      </c>
      <c r="L1516" t="e">
        <f>INDEX('A I D FUTURES'!$B:$B,MATCH(H1516,'A I D FUTURES'!$A:$A,0))</f>
        <v>#N/A</v>
      </c>
    </row>
    <row r="1517" spans="1:12" x14ac:dyDescent="0.25">
      <c r="A1517" s="70" t="s">
        <v>278</v>
      </c>
      <c r="B1517" s="40" t="s">
        <v>278</v>
      </c>
      <c r="C1517" s="40" t="s">
        <v>2751</v>
      </c>
      <c r="D1517" s="40" t="s">
        <v>2750</v>
      </c>
      <c r="E1517" s="68">
        <v>93100</v>
      </c>
      <c r="F1517" s="2" t="s">
        <v>289</v>
      </c>
      <c r="G1517" s="40">
        <v>2160002</v>
      </c>
      <c r="H1517" s="2" t="str">
        <f t="shared" si="92"/>
        <v>931002160002</v>
      </c>
      <c r="I1517" s="2" t="str">
        <f t="shared" si="93"/>
        <v>2</v>
      </c>
      <c r="J1517" s="2" t="s">
        <v>384</v>
      </c>
      <c r="K1517" s="21">
        <v>100</v>
      </c>
      <c r="L1517" t="e">
        <f>INDEX('A I D FUTURES'!$B:$B,MATCH(H1517,'A I D FUTURES'!$A:$A,0))</f>
        <v>#N/A</v>
      </c>
    </row>
    <row r="1518" spans="1:12" x14ac:dyDescent="0.25">
      <c r="A1518" s="70" t="s">
        <v>278</v>
      </c>
      <c r="B1518" s="40" t="s">
        <v>278</v>
      </c>
      <c r="C1518" s="40" t="s">
        <v>2751</v>
      </c>
      <c r="D1518" s="40" t="s">
        <v>2750</v>
      </c>
      <c r="E1518" s="68">
        <v>93100</v>
      </c>
      <c r="F1518" s="2" t="s">
        <v>289</v>
      </c>
      <c r="G1518" s="40">
        <v>2200010</v>
      </c>
      <c r="H1518" s="2" t="str">
        <f t="shared" si="92"/>
        <v>931002200010</v>
      </c>
      <c r="I1518" s="2" t="str">
        <f t="shared" si="93"/>
        <v>2</v>
      </c>
      <c r="J1518" s="2" t="s">
        <v>393</v>
      </c>
      <c r="K1518" s="21">
        <v>500.94</v>
      </c>
      <c r="L1518">
        <f>INDEX('A I D FUTURES'!$B:$B,MATCH(H1518,'A I D FUTURES'!$A:$A,0))</f>
        <v>500.94</v>
      </c>
    </row>
    <row r="1519" spans="1:12" x14ac:dyDescent="0.25">
      <c r="A1519" s="70" t="s">
        <v>204</v>
      </c>
      <c r="B1519" s="40" t="s">
        <v>70</v>
      </c>
      <c r="C1519" s="40" t="s">
        <v>2749</v>
      </c>
      <c r="D1519" s="40" t="s">
        <v>2748</v>
      </c>
      <c r="E1519" s="68">
        <v>93100</v>
      </c>
      <c r="F1519" s="2" t="s">
        <v>289</v>
      </c>
      <c r="G1519" s="40">
        <v>2250200</v>
      </c>
      <c r="H1519" s="2" t="str">
        <f t="shared" si="92"/>
        <v>931002250200</v>
      </c>
      <c r="I1519" s="2" t="str">
        <f t="shared" si="93"/>
        <v>2</v>
      </c>
      <c r="J1519" s="2" t="s">
        <v>437</v>
      </c>
      <c r="K1519" s="21">
        <v>36000</v>
      </c>
      <c r="L1519" t="e">
        <f>INDEX('A I D FUTURES'!$B:$B,MATCH(H1519,'A I D FUTURES'!$A:$A,0))</f>
        <v>#N/A</v>
      </c>
    </row>
    <row r="1520" spans="1:12" x14ac:dyDescent="0.25">
      <c r="A1520" s="70" t="s">
        <v>204</v>
      </c>
      <c r="B1520" s="40" t="s">
        <v>70</v>
      </c>
      <c r="C1520" s="40" t="s">
        <v>2749</v>
      </c>
      <c r="D1520" s="40" t="s">
        <v>2748</v>
      </c>
      <c r="E1520" s="68">
        <v>93100</v>
      </c>
      <c r="F1520" s="2" t="s">
        <v>289</v>
      </c>
      <c r="G1520" s="40">
        <v>2270801</v>
      </c>
      <c r="H1520" s="2" t="str">
        <f t="shared" si="92"/>
        <v>931002270801</v>
      </c>
      <c r="I1520" s="2" t="str">
        <f t="shared" si="93"/>
        <v>2</v>
      </c>
      <c r="J1520" s="2" t="s">
        <v>526</v>
      </c>
      <c r="K1520" s="21">
        <v>350000</v>
      </c>
      <c r="L1520" t="e">
        <f>INDEX('A I D FUTURES'!$B:$B,MATCH(H1520,'A I D FUTURES'!$A:$A,0))</f>
        <v>#N/A</v>
      </c>
    </row>
    <row r="1521" spans="1:12" x14ac:dyDescent="0.25">
      <c r="A1521" s="70" t="s">
        <v>204</v>
      </c>
      <c r="B1521" s="40" t="s">
        <v>204</v>
      </c>
      <c r="C1521" s="40" t="s">
        <v>2749</v>
      </c>
      <c r="D1521" s="40" t="s">
        <v>2748</v>
      </c>
      <c r="E1521" s="68">
        <v>93100</v>
      </c>
      <c r="F1521" s="2" t="s">
        <v>289</v>
      </c>
      <c r="G1521" s="40">
        <v>2279900</v>
      </c>
      <c r="H1521" s="2" t="str">
        <f t="shared" si="92"/>
        <v>931002279900</v>
      </c>
      <c r="I1521" s="2" t="str">
        <f t="shared" si="93"/>
        <v>2</v>
      </c>
      <c r="J1521" s="2" t="s">
        <v>527</v>
      </c>
      <c r="K1521" s="21">
        <v>18000</v>
      </c>
      <c r="L1521" t="e">
        <f>INDEX('A I D FUTURES'!$B:$B,MATCH(H1521,'A I D FUTURES'!$A:$A,0))</f>
        <v>#N/A</v>
      </c>
    </row>
    <row r="1522" spans="1:12" x14ac:dyDescent="0.25">
      <c r="A1522" s="70" t="s">
        <v>204</v>
      </c>
      <c r="B1522" s="40" t="s">
        <v>204</v>
      </c>
      <c r="C1522" s="40" t="s">
        <v>2749</v>
      </c>
      <c r="D1522" s="40" t="s">
        <v>2748</v>
      </c>
      <c r="E1522" s="68">
        <v>93100</v>
      </c>
      <c r="F1522" s="2" t="s">
        <v>289</v>
      </c>
      <c r="G1522" s="40">
        <v>2279939</v>
      </c>
      <c r="H1522" s="2" t="str">
        <f t="shared" si="92"/>
        <v>931002279939</v>
      </c>
      <c r="I1522" s="2" t="str">
        <f t="shared" si="93"/>
        <v>2</v>
      </c>
      <c r="J1522" s="2" t="s">
        <v>558</v>
      </c>
      <c r="K1522" s="21">
        <v>6800</v>
      </c>
      <c r="L1522" t="e">
        <f>INDEX('A I D FUTURES'!$B:$B,MATCH(H1522,'A I D FUTURES'!$A:$A,0))</f>
        <v>#N/A</v>
      </c>
    </row>
    <row r="1523" spans="1:12" x14ac:dyDescent="0.25">
      <c r="A1523" s="70" t="s">
        <v>278</v>
      </c>
      <c r="B1523" s="40" t="s">
        <v>278</v>
      </c>
      <c r="C1523" s="40" t="s">
        <v>2751</v>
      </c>
      <c r="D1523" s="40" t="s">
        <v>2750</v>
      </c>
      <c r="E1523" s="68">
        <v>93100</v>
      </c>
      <c r="F1523" s="2" t="s">
        <v>289</v>
      </c>
      <c r="G1523" s="40">
        <v>2279940</v>
      </c>
      <c r="H1523" s="2" t="str">
        <f t="shared" si="92"/>
        <v>931002279940</v>
      </c>
      <c r="I1523" s="2" t="str">
        <f t="shared" si="93"/>
        <v>2</v>
      </c>
      <c r="J1523" s="2" t="s">
        <v>559</v>
      </c>
      <c r="K1523" s="21">
        <v>150</v>
      </c>
      <c r="L1523" t="e">
        <f>INDEX('A I D FUTURES'!$B:$B,MATCH(H1523,'A I D FUTURES'!$A:$A,0))</f>
        <v>#N/A</v>
      </c>
    </row>
    <row r="1524" spans="1:12" x14ac:dyDescent="0.25">
      <c r="A1524" s="70" t="s">
        <v>204</v>
      </c>
      <c r="B1524" s="40" t="s">
        <v>204</v>
      </c>
      <c r="C1524" s="40" t="s">
        <v>2749</v>
      </c>
      <c r="D1524" s="40" t="s">
        <v>2748</v>
      </c>
      <c r="E1524" s="68">
        <v>93100</v>
      </c>
      <c r="F1524" s="2" t="s">
        <v>289</v>
      </c>
      <c r="G1524" s="40">
        <v>2302000</v>
      </c>
      <c r="H1524" s="2" t="str">
        <f t="shared" si="92"/>
        <v>931002302000</v>
      </c>
      <c r="I1524" s="2" t="str">
        <f t="shared" si="93"/>
        <v>2</v>
      </c>
      <c r="J1524" s="2" t="s">
        <v>578</v>
      </c>
      <c r="K1524" s="21">
        <v>150</v>
      </c>
      <c r="L1524" t="e">
        <f>INDEX('A I D FUTURES'!$B:$B,MATCH(H1524,'A I D FUTURES'!$A:$A,0))</f>
        <v>#N/A</v>
      </c>
    </row>
    <row r="1525" spans="1:12" x14ac:dyDescent="0.25">
      <c r="A1525" s="70" t="s">
        <v>204</v>
      </c>
      <c r="B1525" s="40" t="s">
        <v>204</v>
      </c>
      <c r="C1525" s="40" t="s">
        <v>2749</v>
      </c>
      <c r="D1525" s="40" t="s">
        <v>2748</v>
      </c>
      <c r="E1525" s="68">
        <v>93100</v>
      </c>
      <c r="F1525" s="2" t="s">
        <v>289</v>
      </c>
      <c r="G1525" s="40">
        <v>2312000</v>
      </c>
      <c r="H1525" s="2" t="str">
        <f t="shared" si="92"/>
        <v>931002312000</v>
      </c>
      <c r="I1525" s="2" t="str">
        <f t="shared" si="93"/>
        <v>2</v>
      </c>
      <c r="J1525" s="2" t="s">
        <v>580</v>
      </c>
      <c r="K1525" s="21">
        <v>250</v>
      </c>
      <c r="L1525" t="e">
        <f>INDEX('A I D FUTURES'!$B:$B,MATCH(H1525,'A I D FUTURES'!$A:$A,0))</f>
        <v>#N/A</v>
      </c>
    </row>
    <row r="1526" spans="1:12" x14ac:dyDescent="0.25">
      <c r="A1526" s="70" t="s">
        <v>70</v>
      </c>
      <c r="B1526" s="40" t="s">
        <v>70</v>
      </c>
      <c r="C1526" s="40" t="s">
        <v>2749</v>
      </c>
      <c r="D1526" s="40" t="s">
        <v>2748</v>
      </c>
      <c r="E1526" s="68">
        <v>93100</v>
      </c>
      <c r="F1526" s="2" t="s">
        <v>289</v>
      </c>
      <c r="G1526" s="40">
        <v>3520001</v>
      </c>
      <c r="H1526" s="2" t="str">
        <f t="shared" si="92"/>
        <v>931003520001</v>
      </c>
      <c r="I1526" s="2" t="str">
        <f t="shared" si="93"/>
        <v>3</v>
      </c>
      <c r="J1526" s="2" t="s">
        <v>602</v>
      </c>
      <c r="K1526" s="21">
        <v>25000</v>
      </c>
      <c r="L1526" t="e">
        <f>INDEX('A I D FUTURES'!$B:$B,MATCH(H1526,'A I D FUTURES'!$A:$A,0))</f>
        <v>#N/A</v>
      </c>
    </row>
    <row r="1527" spans="1:12" x14ac:dyDescent="0.25">
      <c r="A1527" s="70" t="s">
        <v>70</v>
      </c>
      <c r="B1527" s="40" t="s">
        <v>70</v>
      </c>
      <c r="C1527" s="40" t="s">
        <v>2749</v>
      </c>
      <c r="D1527" s="40" t="s">
        <v>2748</v>
      </c>
      <c r="E1527" s="68">
        <v>93100</v>
      </c>
      <c r="F1527" s="2" t="s">
        <v>289</v>
      </c>
      <c r="G1527" s="40">
        <v>3590001</v>
      </c>
      <c r="H1527" s="2" t="str">
        <f t="shared" si="92"/>
        <v>931003590001</v>
      </c>
      <c r="I1527" s="2" t="str">
        <f t="shared" si="93"/>
        <v>3</v>
      </c>
      <c r="J1527" s="2" t="s">
        <v>603</v>
      </c>
      <c r="K1527" s="21">
        <v>25000</v>
      </c>
      <c r="L1527" t="e">
        <f>INDEX('A I D FUTURES'!$B:$B,MATCH(H1527,'A I D FUTURES'!$A:$A,0))</f>
        <v>#N/A</v>
      </c>
    </row>
    <row r="1528" spans="1:12" x14ac:dyDescent="0.25">
      <c r="K1528" s="101"/>
    </row>
    <row r="1529" spans="1:12" x14ac:dyDescent="0.25">
      <c r="K1529" s="56">
        <f>SUM(K3:K1528)</f>
        <v>21044245.979999974</v>
      </c>
    </row>
    <row r="1542" spans="11:12" x14ac:dyDescent="0.25">
      <c r="K1542" s="58">
        <f>SUBTOTAL(9,K54:K1504)</f>
        <v>17190509.399999987</v>
      </c>
      <c r="L1542" s="58">
        <v>2742433</v>
      </c>
    </row>
    <row r="1543" spans="11:12" x14ac:dyDescent="0.25">
      <c r="K1543" s="58"/>
      <c r="L1543" s="58">
        <f>K1542-L1542</f>
        <v>14448076.399999987</v>
      </c>
    </row>
  </sheetData>
  <sheetProtection autoFilter="0"/>
  <autoFilter ref="A2:L1527" xr:uid="{00000000-0001-0000-0100-000000000000}">
    <sortState xmlns:xlrd2="http://schemas.microsoft.com/office/spreadsheetml/2017/richdata2" ref="A3:L1527">
      <sortCondition ref="H2:H1527"/>
    </sortState>
  </autoFilter>
  <sortState xmlns:xlrd2="http://schemas.microsoft.com/office/spreadsheetml/2017/richdata2" ref="A3:K1527">
    <sortCondition ref="E3:E1527"/>
    <sortCondition ref="G3:G1527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E56E-36C4-406A-9F01-3A6459892D06}">
  <sheetPr filterMode="1"/>
  <dimension ref="A1:X61"/>
  <sheetViews>
    <sheetView workbookViewId="0">
      <pane xSplit="7" ySplit="3" topLeftCell="J13" activePane="bottomRight" state="frozen"/>
      <selection pane="topRight"/>
      <selection pane="bottomLeft"/>
      <selection pane="bottomRight" activeCell="G13" sqref="G13"/>
    </sheetView>
  </sheetViews>
  <sheetFormatPr defaultColWidth="9.140625" defaultRowHeight="15" x14ac:dyDescent="0.25"/>
  <cols>
    <col min="1" max="1" width="10.7109375" customWidth="1"/>
    <col min="3" max="3" width="13.7109375" customWidth="1"/>
    <col min="4" max="4" width="9.85546875" customWidth="1"/>
    <col min="5" max="5" width="15.7109375" customWidth="1"/>
    <col min="6" max="6" width="4.28515625" bestFit="1" customWidth="1"/>
    <col min="7" max="7" width="36.42578125" customWidth="1"/>
    <col min="8" max="8" width="14.5703125" style="35" bestFit="1" customWidth="1"/>
    <col min="9" max="9" width="14.7109375" bestFit="1" customWidth="1"/>
    <col min="13" max="13" width="12.85546875" bestFit="1" customWidth="1"/>
    <col min="15" max="15" width="12.85546875" bestFit="1" customWidth="1"/>
    <col min="19" max="19" width="14.5703125" bestFit="1" customWidth="1"/>
    <col min="21" max="21" width="11.7109375" customWidth="1"/>
    <col min="23" max="23" width="14.5703125" bestFit="1" customWidth="1"/>
  </cols>
  <sheetData>
    <row r="1" spans="1:24" ht="19.5" x14ac:dyDescent="0.3">
      <c r="A1" s="112" t="s">
        <v>2746</v>
      </c>
    </row>
    <row r="2" spans="1:24" x14ac:dyDescent="0.25">
      <c r="H2" s="49">
        <f>SUM(H4:H57)</f>
        <v>2798433</v>
      </c>
      <c r="I2" s="48">
        <f>SUM(I4:I56)</f>
        <v>126433</v>
      </c>
      <c r="J2" s="37"/>
      <c r="K2" s="39">
        <f>SUM(K4:K56)</f>
        <v>0</v>
      </c>
      <c r="L2" s="37"/>
      <c r="M2" s="48">
        <f>SUM(M4:M56)</f>
        <v>120000</v>
      </c>
      <c r="N2" s="38"/>
      <c r="O2" s="133">
        <f>SUM(O4:O56)+SUM(Q4:Q56)+SUM(S4:S56)+SUM(U4:U56)</f>
        <v>1209500</v>
      </c>
      <c r="P2" s="134"/>
      <c r="Q2" s="134"/>
      <c r="R2" s="134"/>
      <c r="S2" s="134"/>
      <c r="T2" s="134"/>
      <c r="U2" s="134"/>
      <c r="V2" s="36"/>
      <c r="W2" s="50">
        <f>SUM(W4:W56)</f>
        <v>1339500</v>
      </c>
      <c r="X2" s="37"/>
    </row>
    <row r="3" spans="1:24" ht="60" x14ac:dyDescent="0.25">
      <c r="A3" s="45" t="s">
        <v>12</v>
      </c>
      <c r="B3" s="45" t="s">
        <v>13</v>
      </c>
      <c r="C3" s="45" t="s">
        <v>14</v>
      </c>
      <c r="D3" s="45" t="s">
        <v>15</v>
      </c>
      <c r="E3" s="45" t="s">
        <v>16</v>
      </c>
      <c r="F3" s="45" t="s">
        <v>2</v>
      </c>
      <c r="G3" s="45" t="s">
        <v>17</v>
      </c>
      <c r="H3" s="46" t="s">
        <v>18</v>
      </c>
      <c r="I3" s="45" t="s">
        <v>19</v>
      </c>
      <c r="J3" s="45" t="s">
        <v>20</v>
      </c>
      <c r="K3" s="45" t="s">
        <v>21</v>
      </c>
      <c r="L3" s="45" t="s">
        <v>20</v>
      </c>
      <c r="M3" s="45" t="s">
        <v>22</v>
      </c>
      <c r="N3" s="45" t="s">
        <v>20</v>
      </c>
      <c r="O3" s="45" t="s">
        <v>23</v>
      </c>
      <c r="P3" s="45" t="s">
        <v>20</v>
      </c>
      <c r="Q3" s="45" t="s">
        <v>24</v>
      </c>
      <c r="R3" s="45" t="s">
        <v>20</v>
      </c>
      <c r="S3" s="45" t="s">
        <v>25</v>
      </c>
      <c r="T3" s="45" t="s">
        <v>20</v>
      </c>
      <c r="U3" s="45" t="s">
        <v>26</v>
      </c>
      <c r="V3" s="45" t="s">
        <v>20</v>
      </c>
      <c r="W3" s="45" t="s">
        <v>27</v>
      </c>
      <c r="X3" s="47" t="s">
        <v>20</v>
      </c>
    </row>
    <row r="4" spans="1:24" hidden="1" x14ac:dyDescent="0.25">
      <c r="A4" s="30" t="str">
        <f>INDEX(DESPESES!$B:$B,MATCH(E4,DESPESES!$H:$H,0))</f>
        <v>Governació</v>
      </c>
      <c r="B4" s="30">
        <f>INDEX(DESPESES!$E:$E,MATCH(E4,DESPESES!$H:$H,0))</f>
        <v>13200</v>
      </c>
      <c r="C4" s="30" t="str">
        <f>INDEX(DESPESES!$F:$F,MATCH(E4,DESPESES!$H:$H,0))</f>
        <v>Guàrdia Urbana</v>
      </c>
      <c r="D4" s="30">
        <f>INDEX(DESPESES!$G:$G,MATCH(E4,DESPESES!$H:$H,0))</f>
        <v>6230001</v>
      </c>
      <c r="E4" s="2" t="s">
        <v>31</v>
      </c>
      <c r="F4" s="30" t="str">
        <f>INDEX(DESPESES!$I:$I,MATCH(E4,DESPESES!$H:$H,0))</f>
        <v>6</v>
      </c>
      <c r="G4" s="30" t="str">
        <f>INDEX(DESPESES!$J:$J,MATCH(E4,DESPESES!$H:$H,0))</f>
        <v>Compra Armes</v>
      </c>
      <c r="H4" s="43">
        <f>INDEX(DESPESES!$K:$K,MATCH(E4,DESPESES!$H:$H,0))</f>
        <v>2000</v>
      </c>
      <c r="I4" s="43">
        <f t="shared" ref="I4:I10" si="0">+H4-K4-O4-Q4-S4-U4-W4</f>
        <v>2000</v>
      </c>
      <c r="J4" s="44">
        <f t="shared" ref="J4:J35" si="1">+I4/H4</f>
        <v>1</v>
      </c>
      <c r="K4" s="30"/>
      <c r="L4" s="44">
        <f t="shared" ref="L4:L35" si="2">+K4/H4</f>
        <v>0</v>
      </c>
      <c r="M4" s="30"/>
      <c r="N4" s="44">
        <f t="shared" ref="N4:N35" si="3">+M4/H4</f>
        <v>0</v>
      </c>
      <c r="O4" s="43"/>
      <c r="P4" s="44">
        <f t="shared" ref="P4:P35" si="4">+O4/H4</f>
        <v>0</v>
      </c>
      <c r="Q4" s="30"/>
      <c r="R4" s="44">
        <f t="shared" ref="R4:R35" si="5">+Q4/H4</f>
        <v>0</v>
      </c>
      <c r="S4" s="30"/>
      <c r="T4" s="44">
        <f t="shared" ref="T4:T35" si="6">+S4/H4</f>
        <v>0</v>
      </c>
      <c r="U4" s="30"/>
      <c r="V4" s="44">
        <f t="shared" ref="V4:V35" si="7">+U4/H4</f>
        <v>0</v>
      </c>
      <c r="W4" s="43"/>
      <c r="X4" s="44">
        <f t="shared" ref="X4:X35" si="8">+W4/H4</f>
        <v>0</v>
      </c>
    </row>
    <row r="5" spans="1:24" hidden="1" x14ac:dyDescent="0.25">
      <c r="A5" s="30" t="str">
        <f>INDEX(DESPESES!$B:$B,MATCH(E5,DESPESES!$H:$H,0))</f>
        <v>Governació</v>
      </c>
      <c r="B5" s="30">
        <f>INDEX(DESPESES!$E:$E,MATCH(E5,DESPESES!$H:$H,0))</f>
        <v>13200</v>
      </c>
      <c r="C5" s="30" t="str">
        <f>INDEX(DESPESES!$F:$F,MATCH(E5,DESPESES!$H:$H,0))</f>
        <v>Guàrdia Urbana</v>
      </c>
      <c r="D5" s="30">
        <f>INDEX(DESPESES!$G:$G,MATCH(E5,DESPESES!$H:$H,0))</f>
        <v>6240001</v>
      </c>
      <c r="E5" s="2" t="s">
        <v>55</v>
      </c>
      <c r="F5" s="30" t="str">
        <f>INDEX(DESPESES!$I:$I,MATCH(E5,DESPESES!$H:$H,0))</f>
        <v>6</v>
      </c>
      <c r="G5" s="30" t="str">
        <f>INDEX(DESPESES!$J:$J,MATCH(E5,DESPESES!$H:$H,0))</f>
        <v>Compra vehicles (motos)</v>
      </c>
      <c r="H5" s="43">
        <f>INDEX(DESPESES!$K:$K,MATCH(E5,DESPESES!$H:$H,0))</f>
        <v>16000</v>
      </c>
      <c r="I5" s="43">
        <f t="shared" si="0"/>
        <v>0</v>
      </c>
      <c r="J5" s="44">
        <f t="shared" si="1"/>
        <v>0</v>
      </c>
      <c r="K5" s="30"/>
      <c r="L5" s="44">
        <f t="shared" si="2"/>
        <v>0</v>
      </c>
      <c r="M5" s="30"/>
      <c r="N5" s="44">
        <f t="shared" si="3"/>
        <v>0</v>
      </c>
      <c r="O5" s="43"/>
      <c r="P5" s="44">
        <f t="shared" si="4"/>
        <v>0</v>
      </c>
      <c r="Q5" s="30"/>
      <c r="R5" s="44">
        <f t="shared" si="5"/>
        <v>0</v>
      </c>
      <c r="S5" s="30"/>
      <c r="T5" s="44">
        <f t="shared" si="6"/>
        <v>0</v>
      </c>
      <c r="U5" s="30"/>
      <c r="V5" s="44">
        <f t="shared" si="7"/>
        <v>0</v>
      </c>
      <c r="W5" s="43">
        <v>16000</v>
      </c>
      <c r="X5" s="44">
        <f t="shared" si="8"/>
        <v>1</v>
      </c>
    </row>
    <row r="6" spans="1:24" hidden="1" x14ac:dyDescent="0.25">
      <c r="A6" s="30" t="str">
        <f>INDEX(DESPESES!$B:$B,MATCH(E6,DESPESES!$H:$H,0))</f>
        <v>Administració General Informàtica</v>
      </c>
      <c r="B6" s="30">
        <f>INDEX(DESPESES!$E:$E,MATCH(E6,DESPESES!$H:$H,0))</f>
        <v>13200</v>
      </c>
      <c r="C6" s="30" t="str">
        <f>INDEX(DESPESES!$F:$F,MATCH(E6,DESPESES!$H:$H,0))</f>
        <v>Guàrdia Urbana</v>
      </c>
      <c r="D6" s="30">
        <f>INDEX(DESPESES!$G:$G,MATCH(E6,DESPESES!$H:$H,0))</f>
        <v>6350001</v>
      </c>
      <c r="E6" s="2" t="s">
        <v>59</v>
      </c>
      <c r="F6" s="30" t="str">
        <f>INDEX(DESPESES!$I:$I,MATCH(E6,DESPESES!$H:$H,0))</f>
        <v>6</v>
      </c>
      <c r="G6" s="30" t="str">
        <f>INDEX(DESPESES!$J:$J,MATCH(E6,DESPESES!$H:$H,0))</f>
        <v>Compromisos intervencions via pública - càmeres ciutadania</v>
      </c>
      <c r="H6" s="43">
        <f>INDEX(DESPESES!$K:$K,MATCH(E6,DESPESES!$H:$H,0))</f>
        <v>30000</v>
      </c>
      <c r="I6" s="43">
        <f t="shared" si="0"/>
        <v>0</v>
      </c>
      <c r="J6" s="44">
        <f t="shared" si="1"/>
        <v>0</v>
      </c>
      <c r="K6" s="30"/>
      <c r="L6" s="44">
        <f t="shared" si="2"/>
        <v>0</v>
      </c>
      <c r="M6" s="30"/>
      <c r="N6" s="44">
        <f t="shared" si="3"/>
        <v>0</v>
      </c>
      <c r="O6" s="43"/>
      <c r="P6" s="44">
        <f t="shared" si="4"/>
        <v>0</v>
      </c>
      <c r="Q6" s="30"/>
      <c r="R6" s="44">
        <f t="shared" si="5"/>
        <v>0</v>
      </c>
      <c r="S6" s="30"/>
      <c r="T6" s="44">
        <f t="shared" si="6"/>
        <v>0</v>
      </c>
      <c r="U6" s="30"/>
      <c r="V6" s="44">
        <f t="shared" si="7"/>
        <v>0</v>
      </c>
      <c r="W6" s="43">
        <v>30000</v>
      </c>
      <c r="X6" s="44">
        <f t="shared" si="8"/>
        <v>1</v>
      </c>
    </row>
    <row r="7" spans="1:24" hidden="1" x14ac:dyDescent="0.25">
      <c r="A7" s="30" t="str">
        <f>INDEX(DESPESES!$B:$B,MATCH(E7,DESPESES!$H:$H,0))</f>
        <v>Administració General Informàtica</v>
      </c>
      <c r="B7" s="30">
        <f>INDEX(DESPESES!$E:$E,MATCH(E7,DESPESES!$H:$H,0))</f>
        <v>13200</v>
      </c>
      <c r="C7" s="30" t="str">
        <f>INDEX(DESPESES!$F:$F,MATCH(E7,DESPESES!$H:$H,0))</f>
        <v>Guàrdia Urbana</v>
      </c>
      <c r="D7" s="30">
        <f>INDEX(DESPESES!$G:$G,MATCH(E7,DESPESES!$H:$H,0))</f>
        <v>6410001</v>
      </c>
      <c r="E7" s="2" t="s">
        <v>45</v>
      </c>
      <c r="F7" s="30" t="str">
        <f>INDEX(DESPESES!$I:$I,MATCH(E7,DESPESES!$H:$H,0))</f>
        <v>6</v>
      </c>
      <c r="G7" s="30" t="str">
        <f>INDEX(DESPESES!$J:$J,MATCH(E7,DESPESES!$H:$H,0))</f>
        <v>Programari informàtic</v>
      </c>
      <c r="H7" s="43">
        <f>INDEX(DESPESES!$K:$K,MATCH(E7,DESPESES!$H:$H,0))</f>
        <v>8833</v>
      </c>
      <c r="I7" s="43">
        <f t="shared" si="0"/>
        <v>8833</v>
      </c>
      <c r="J7" s="44">
        <f t="shared" si="1"/>
        <v>1</v>
      </c>
      <c r="K7" s="30"/>
      <c r="L7" s="44">
        <f t="shared" si="2"/>
        <v>0</v>
      </c>
      <c r="M7" s="30"/>
      <c r="N7" s="44">
        <f t="shared" si="3"/>
        <v>0</v>
      </c>
      <c r="O7" s="43"/>
      <c r="P7" s="44">
        <f t="shared" si="4"/>
        <v>0</v>
      </c>
      <c r="Q7" s="30"/>
      <c r="R7" s="44">
        <f t="shared" si="5"/>
        <v>0</v>
      </c>
      <c r="S7" s="30"/>
      <c r="T7" s="44">
        <f t="shared" si="6"/>
        <v>0</v>
      </c>
      <c r="U7" s="30"/>
      <c r="V7" s="44">
        <f t="shared" si="7"/>
        <v>0</v>
      </c>
      <c r="W7" s="43"/>
      <c r="X7" s="44">
        <f t="shared" si="8"/>
        <v>0</v>
      </c>
    </row>
    <row r="8" spans="1:24" hidden="1" x14ac:dyDescent="0.25">
      <c r="A8" s="30" t="str">
        <f>INDEX(DESPESES!$B:$B,MATCH(E8,DESPESES!$H:$H,0))</f>
        <v>Urbanisme</v>
      </c>
      <c r="B8" s="30">
        <f>INDEX(DESPESES!$E:$E,MATCH(E8,DESPESES!$H:$H,0))</f>
        <v>15100</v>
      </c>
      <c r="C8" s="30" t="str">
        <f>INDEX(DESPESES!$F:$F,MATCH(E8,DESPESES!$H:$H,0))</f>
        <v>Urbanisme</v>
      </c>
      <c r="D8" s="30">
        <f>INDEX(DESPESES!$G:$G,MATCH(E8,DESPESES!$H:$H,0))</f>
        <v>6090000</v>
      </c>
      <c r="E8" s="40" t="s">
        <v>66</v>
      </c>
      <c r="F8" s="30" t="str">
        <f>INDEX(DESPESES!$I:$I,MATCH(E8,DESPESES!$H:$H,0))</f>
        <v>6</v>
      </c>
      <c r="G8" s="30" t="str">
        <f>INDEX(DESPESES!$J:$J,MATCH(E8,DESPESES!$H:$H,0))</f>
        <v>Arrenjament Avinguda de Cervera</v>
      </c>
      <c r="H8" s="43">
        <f>INDEX(DESPESES!$K:$K,MATCH(E8,DESPESES!$H:$H,0))</f>
        <v>500000</v>
      </c>
      <c r="I8" s="43">
        <f t="shared" si="0"/>
        <v>0</v>
      </c>
      <c r="J8" s="44">
        <f t="shared" si="1"/>
        <v>0</v>
      </c>
      <c r="K8" s="30"/>
      <c r="L8" s="44">
        <f t="shared" si="2"/>
        <v>0</v>
      </c>
      <c r="M8" s="30"/>
      <c r="N8" s="44">
        <f t="shared" si="3"/>
        <v>0</v>
      </c>
      <c r="O8" s="43"/>
      <c r="P8" s="44">
        <f t="shared" si="4"/>
        <v>0</v>
      </c>
      <c r="Q8" s="30"/>
      <c r="R8" s="44">
        <f t="shared" si="5"/>
        <v>0</v>
      </c>
      <c r="S8" s="30"/>
      <c r="T8" s="44">
        <f t="shared" si="6"/>
        <v>0</v>
      </c>
      <c r="U8" s="30"/>
      <c r="V8" s="44">
        <f t="shared" si="7"/>
        <v>0</v>
      </c>
      <c r="W8" s="43">
        <v>500000</v>
      </c>
      <c r="X8" s="44">
        <f t="shared" si="8"/>
        <v>1</v>
      </c>
    </row>
    <row r="9" spans="1:24" hidden="1" x14ac:dyDescent="0.25">
      <c r="A9" s="30" t="str">
        <f>INDEX(DESPESES!$B:$B,MATCH(E9,DESPESES!$H:$H,0))</f>
        <v>Urbanisme</v>
      </c>
      <c r="B9" s="30">
        <f>INDEX(DESPESES!$E:$E,MATCH(E9,DESPESES!$H:$H,0))</f>
        <v>15100</v>
      </c>
      <c r="C9" s="30" t="str">
        <f>INDEX(DESPESES!$F:$F,MATCH(E9,DESPESES!$H:$H,0))</f>
        <v>Urbanisme</v>
      </c>
      <c r="D9" s="30">
        <f>INDEX(DESPESES!$G:$G,MATCH(E9,DESPESES!$H:$H,0))</f>
        <v>6090002</v>
      </c>
      <c r="E9" s="2" t="s">
        <v>61</v>
      </c>
      <c r="F9" s="30" t="str">
        <f>INDEX(DESPESES!$I:$I,MATCH(E9,DESPESES!$H:$H,0))</f>
        <v>6</v>
      </c>
      <c r="G9" s="30" t="str">
        <f>INDEX(DESPESES!$J:$J,MATCH(E9,DESPESES!$H:$H,0))</f>
        <v xml:space="preserve">Redacció de Projectes </v>
      </c>
      <c r="H9" s="43">
        <f>INDEX(DESPESES!$K:$K,MATCH(E9,DESPESES!$H:$H,0))</f>
        <v>40000</v>
      </c>
      <c r="I9" s="43">
        <f t="shared" si="0"/>
        <v>0</v>
      </c>
      <c r="J9" s="44">
        <f t="shared" si="1"/>
        <v>0</v>
      </c>
      <c r="K9" s="30"/>
      <c r="L9" s="44">
        <f t="shared" si="2"/>
        <v>0</v>
      </c>
      <c r="M9" s="43"/>
      <c r="N9" s="44">
        <f t="shared" si="3"/>
        <v>0</v>
      </c>
      <c r="O9" s="43"/>
      <c r="P9" s="44">
        <f t="shared" si="4"/>
        <v>0</v>
      </c>
      <c r="Q9" s="30"/>
      <c r="R9" s="44">
        <f t="shared" si="5"/>
        <v>0</v>
      </c>
      <c r="S9" s="43">
        <f>+INGRESSOS!G165</f>
        <v>40000</v>
      </c>
      <c r="T9" s="44">
        <f t="shared" si="6"/>
        <v>1</v>
      </c>
      <c r="U9" s="30"/>
      <c r="V9" s="44">
        <f t="shared" si="7"/>
        <v>0</v>
      </c>
      <c r="W9" s="43">
        <v>0</v>
      </c>
      <c r="X9" s="44">
        <f t="shared" si="8"/>
        <v>0</v>
      </c>
    </row>
    <row r="10" spans="1:24" hidden="1" x14ac:dyDescent="0.25">
      <c r="A10" s="30" t="str">
        <f>INDEX(DESPESES!$B:$B,MATCH(E10,DESPESES!$H:$H,0))</f>
        <v>Urbanisme</v>
      </c>
      <c r="B10" s="30">
        <f>INDEX(DESPESES!$E:$E,MATCH(E10,DESPESES!$H:$H,0))</f>
        <v>15100</v>
      </c>
      <c r="C10" s="30" t="str">
        <f>INDEX(DESPESES!$F:$F,MATCH(E10,DESPESES!$H:$H,0))</f>
        <v>Urbanisme</v>
      </c>
      <c r="D10" s="30">
        <f>INDEX(DESPESES!$G:$G,MATCH(E10,DESPESES!$H:$H,0))</f>
        <v>6190058</v>
      </c>
      <c r="E10" s="2" t="s">
        <v>1680</v>
      </c>
      <c r="F10" s="30" t="str">
        <f>INDEX(DESPESES!$I:$I,MATCH(E10,DESPESES!$H:$H,0))</f>
        <v>6</v>
      </c>
      <c r="G10" s="30" t="str">
        <f>INDEX(DESPESES!$J:$J,MATCH(E10,DESPESES!$H:$H,0))</f>
        <v>Pavimentació i adequació d'elements urbans de diferents punts de Tàrrega</v>
      </c>
      <c r="H10" s="43">
        <f>INDEX(DESPESES!$K:$K,MATCH(E10,DESPESES!$H:$H,0))</f>
        <v>100000</v>
      </c>
      <c r="I10" s="43">
        <f t="shared" si="0"/>
        <v>0</v>
      </c>
      <c r="J10" s="44">
        <f t="shared" si="1"/>
        <v>0</v>
      </c>
      <c r="K10" s="30"/>
      <c r="L10" s="44">
        <f t="shared" si="2"/>
        <v>0</v>
      </c>
      <c r="M10" s="30"/>
      <c r="N10" s="44">
        <f t="shared" si="3"/>
        <v>0</v>
      </c>
      <c r="O10" s="43"/>
      <c r="P10" s="44">
        <f t="shared" si="4"/>
        <v>0</v>
      </c>
      <c r="Q10" s="30"/>
      <c r="R10" s="44">
        <f t="shared" si="5"/>
        <v>0</v>
      </c>
      <c r="S10" s="30"/>
      <c r="T10" s="44">
        <f t="shared" si="6"/>
        <v>0</v>
      </c>
      <c r="U10" s="30"/>
      <c r="V10" s="44">
        <f t="shared" si="7"/>
        <v>0</v>
      </c>
      <c r="W10" s="43">
        <v>100000</v>
      </c>
      <c r="X10" s="44">
        <f t="shared" si="8"/>
        <v>1</v>
      </c>
    </row>
    <row r="11" spans="1:24" hidden="1" x14ac:dyDescent="0.25">
      <c r="A11" s="30" t="str">
        <f>INDEX(DESPESES!$B:$B,MATCH(E11,DESPESES!$H:$H,0))</f>
        <v>Urbanisme</v>
      </c>
      <c r="B11" s="30">
        <f>INDEX(DESPESES!$E:$E,MATCH(E11,DESPESES!$H:$H,0))</f>
        <v>15100</v>
      </c>
      <c r="C11" s="30" t="str">
        <f>INDEX(DESPESES!$F:$F,MATCH(E11,DESPESES!$H:$H,0))</f>
        <v>Urbanisme</v>
      </c>
      <c r="D11" s="30">
        <f>INDEX(DESPESES!$G:$G,MATCH(E11,DESPESES!$H:$H,0))</f>
        <v>6210000</v>
      </c>
      <c r="E11" s="2" t="s">
        <v>63</v>
      </c>
      <c r="F11" s="30" t="str">
        <f>INDEX(DESPESES!$I:$I,MATCH(E11,DESPESES!$H:$H,0))</f>
        <v>6</v>
      </c>
      <c r="G11" s="30" t="str">
        <f>INDEX(DESPESES!$J:$J,MATCH(E11,DESPESES!$H:$H,0))</f>
        <v xml:space="preserve">Conveni Endesa Sud-17 </v>
      </c>
      <c r="H11" s="43">
        <f>INDEX(DESPESES!$K:$K,MATCH(E11,DESPESES!$H:$H,0))</f>
        <v>120000</v>
      </c>
      <c r="I11" s="43">
        <f>+H11-K11-O11-Q11-S11-U11-W11-M11</f>
        <v>0</v>
      </c>
      <c r="J11" s="44">
        <f t="shared" si="1"/>
        <v>0</v>
      </c>
      <c r="K11" s="30"/>
      <c r="L11" s="44">
        <f t="shared" si="2"/>
        <v>0</v>
      </c>
      <c r="M11" s="43">
        <f>+INGRESSOS!G172</f>
        <v>120000</v>
      </c>
      <c r="N11" s="44">
        <f t="shared" si="3"/>
        <v>1</v>
      </c>
      <c r="O11" s="53"/>
      <c r="P11" s="44">
        <f t="shared" si="4"/>
        <v>0</v>
      </c>
      <c r="Q11" s="30"/>
      <c r="R11" s="44">
        <f t="shared" si="5"/>
        <v>0</v>
      </c>
      <c r="S11" s="30"/>
      <c r="T11" s="44">
        <f t="shared" si="6"/>
        <v>0</v>
      </c>
      <c r="U11" s="30"/>
      <c r="V11" s="44">
        <f t="shared" si="7"/>
        <v>0</v>
      </c>
      <c r="W11" s="43"/>
      <c r="X11" s="44">
        <f t="shared" si="8"/>
        <v>0</v>
      </c>
    </row>
    <row r="12" spans="1:24" hidden="1" x14ac:dyDescent="0.25">
      <c r="A12" s="30" t="str">
        <f>INDEX(DESPESES!$B:$B,MATCH(E12,DESPESES!$H:$H,0))</f>
        <v>Urbanisme</v>
      </c>
      <c r="B12" s="30">
        <f>INDEX(DESPESES!$E:$E,MATCH(E12,DESPESES!$H:$H,0))</f>
        <v>15100</v>
      </c>
      <c r="C12" s="30" t="str">
        <f>INDEX(DESPESES!$F:$F,MATCH(E12,DESPESES!$H:$H,0))</f>
        <v>Urbanisme</v>
      </c>
      <c r="D12" s="30">
        <f>INDEX(DESPESES!$G:$G,MATCH(E12,DESPESES!$H:$H,0))</f>
        <v>6320013</v>
      </c>
      <c r="E12" s="2" t="s">
        <v>64</v>
      </c>
      <c r="F12" s="30" t="str">
        <f>INDEX(DESPESES!$I:$I,MATCH(E12,DESPESES!$H:$H,0))</f>
        <v>6</v>
      </c>
      <c r="G12" s="30" t="str">
        <f>INDEX(DESPESES!$J:$J,MATCH(E12,DESPESES!$H:$H,0))</f>
        <v>Accessibilitat equipaments municipals (Next Generation)</v>
      </c>
      <c r="H12" s="43">
        <f>INDEX(DESPESES!$K:$K,MATCH(E12,DESPESES!$H:$H,0))</f>
        <v>182000</v>
      </c>
      <c r="I12" s="43">
        <f t="shared" ref="I12:I57" si="9">+H12-K12-O12-Q12-S12-U12-W12</f>
        <v>0</v>
      </c>
      <c r="J12" s="44">
        <f t="shared" si="1"/>
        <v>0</v>
      </c>
      <c r="K12" s="30"/>
      <c r="L12" s="44">
        <f t="shared" si="2"/>
        <v>0</v>
      </c>
      <c r="M12" s="30"/>
      <c r="N12" s="44">
        <f t="shared" si="3"/>
        <v>0</v>
      </c>
      <c r="O12" s="53">
        <f>+INGRESSOS!G173</f>
        <v>107000</v>
      </c>
      <c r="P12" s="44">
        <f t="shared" si="4"/>
        <v>0.58791208791208793</v>
      </c>
      <c r="Q12" s="30"/>
      <c r="R12" s="44">
        <f t="shared" si="5"/>
        <v>0</v>
      </c>
      <c r="S12" s="30"/>
      <c r="T12" s="44">
        <f t="shared" si="6"/>
        <v>0</v>
      </c>
      <c r="U12" s="30"/>
      <c r="V12" s="44">
        <f t="shared" si="7"/>
        <v>0</v>
      </c>
      <c r="W12" s="43">
        <v>75000</v>
      </c>
      <c r="X12" s="44">
        <f t="shared" si="8"/>
        <v>0.41208791208791207</v>
      </c>
    </row>
    <row r="13" spans="1:24" hidden="1" x14ac:dyDescent="0.25">
      <c r="A13" s="30" t="str">
        <f>INDEX(DESPESES!$B:$B,MATCH(E13,DESPESES!$H:$H,0))</f>
        <v>Urbanisme</v>
      </c>
      <c r="B13" s="30">
        <f>INDEX(DESPESES!$E:$E,MATCH(E13,DESPESES!$H:$H,0))</f>
        <v>15100</v>
      </c>
      <c r="C13" s="30" t="str">
        <f>INDEX(DESPESES!$F:$F,MATCH(E13,DESPESES!$H:$H,0))</f>
        <v>Urbanisme</v>
      </c>
      <c r="D13" s="30">
        <f>INDEX(DESPESES!$G:$G,MATCH(E13,DESPESES!$H:$H,0))</f>
        <v>6320014</v>
      </c>
      <c r="E13" s="2" t="s">
        <v>65</v>
      </c>
      <c r="F13" s="30" t="str">
        <f>INDEX(DESPESES!$I:$I,MATCH(E13,DESPESES!$H:$H,0))</f>
        <v>6</v>
      </c>
      <c r="G13" s="30" t="str">
        <f>INDEX(DESPESES!$J:$J,MATCH(E13,DESPESES!$H:$H,0))</f>
        <v>Eficiència energètica equipaments municipals (Next Generation)</v>
      </c>
      <c r="H13" s="43">
        <f>INDEX(DESPESES!$K:$K,MATCH(E13,DESPESES!$H:$H,0))</f>
        <v>200000</v>
      </c>
      <c r="I13" s="43">
        <f t="shared" si="9"/>
        <v>0</v>
      </c>
      <c r="J13" s="44">
        <f t="shared" si="1"/>
        <v>0</v>
      </c>
      <c r="K13" s="30"/>
      <c r="L13" s="44">
        <f t="shared" si="2"/>
        <v>0</v>
      </c>
      <c r="M13" s="30"/>
      <c r="N13" s="44">
        <f t="shared" si="3"/>
        <v>0</v>
      </c>
      <c r="O13" s="53">
        <f>+INGRESSOS!G176</f>
        <v>100000</v>
      </c>
      <c r="P13" s="44">
        <f t="shared" si="4"/>
        <v>0.5</v>
      </c>
      <c r="Q13" s="30"/>
      <c r="R13" s="44">
        <f t="shared" si="5"/>
        <v>0</v>
      </c>
      <c r="S13" s="30"/>
      <c r="T13" s="44">
        <f t="shared" si="6"/>
        <v>0</v>
      </c>
      <c r="U13" s="30"/>
      <c r="V13" s="44">
        <f t="shared" si="7"/>
        <v>0</v>
      </c>
      <c r="W13" s="43">
        <v>100000</v>
      </c>
      <c r="X13" s="44">
        <f t="shared" si="8"/>
        <v>0.5</v>
      </c>
    </row>
    <row r="14" spans="1:24" hidden="1" x14ac:dyDescent="0.25">
      <c r="A14" s="30" t="str">
        <f>INDEX(DESPESES!$B:$B,MATCH(E14,DESPESES!$H:$H,0))</f>
        <v>Urbanisme</v>
      </c>
      <c r="B14" s="30">
        <f>INDEX(DESPESES!$E:$E,MATCH(E14,DESPESES!$H:$H,0))</f>
        <v>15320</v>
      </c>
      <c r="C14" s="30" t="str">
        <f>INDEX(DESPESES!$F:$F,MATCH(E14,DESPESES!$H:$H,0))</f>
        <v>Vies Públiques</v>
      </c>
      <c r="D14" s="30">
        <f>INDEX(DESPESES!$G:$G,MATCH(E14,DESPESES!$H:$H,0))</f>
        <v>6190059</v>
      </c>
      <c r="E14" s="2" t="s">
        <v>1681</v>
      </c>
      <c r="F14" s="30" t="str">
        <f>INDEX(DESPESES!$I:$I,MATCH(E14,DESPESES!$H:$H,0))</f>
        <v>6</v>
      </c>
      <c r="G14" s="30" t="str">
        <f>INDEX(DESPESES!$J:$J,MATCH(E14,DESPESES!$H:$H,0))</f>
        <v>Seguretat viària C-14. Reducció accidents</v>
      </c>
      <c r="H14" s="43">
        <f>INDEX(DESPESES!$K:$K,MATCH(E14,DESPESES!$H:$H,0))</f>
        <v>170000</v>
      </c>
      <c r="I14" s="43">
        <f t="shared" si="9"/>
        <v>0</v>
      </c>
      <c r="J14" s="44">
        <f t="shared" si="1"/>
        <v>0</v>
      </c>
      <c r="K14" s="30"/>
      <c r="L14" s="44">
        <f t="shared" si="2"/>
        <v>0</v>
      </c>
      <c r="M14" s="30"/>
      <c r="N14" s="44">
        <f t="shared" si="3"/>
        <v>0</v>
      </c>
      <c r="O14" s="53"/>
      <c r="P14" s="44">
        <f t="shared" si="4"/>
        <v>0</v>
      </c>
      <c r="Q14" s="30"/>
      <c r="R14" s="44">
        <f t="shared" si="5"/>
        <v>0</v>
      </c>
      <c r="S14" s="43">
        <f>+INGRESSOS!G167</f>
        <v>150000</v>
      </c>
      <c r="T14" s="44">
        <f t="shared" si="6"/>
        <v>0.88235294117647056</v>
      </c>
      <c r="U14" s="30"/>
      <c r="V14" s="44">
        <f t="shared" si="7"/>
        <v>0</v>
      </c>
      <c r="W14" s="43">
        <v>20000</v>
      </c>
      <c r="X14" s="44">
        <f t="shared" si="8"/>
        <v>0.11764705882352941</v>
      </c>
    </row>
    <row r="15" spans="1:24" hidden="1" x14ac:dyDescent="0.25">
      <c r="A15" s="30" t="str">
        <f>INDEX(DESPESES!$B:$B,MATCH(E15,DESPESES!$H:$H,0))</f>
        <v>Serveis Municipals</v>
      </c>
      <c r="B15" s="30">
        <f>INDEX(DESPESES!$E:$E,MATCH(E15,DESPESES!$H:$H,0))</f>
        <v>15320</v>
      </c>
      <c r="C15" s="30" t="str">
        <f>INDEX(DESPESES!$F:$F,MATCH(E15,DESPESES!$H:$H,0))</f>
        <v>Vies Públiques</v>
      </c>
      <c r="D15" s="30">
        <f>INDEX(DESPESES!$G:$G,MATCH(E15,DESPESES!$H:$H,0))</f>
        <v>6190039</v>
      </c>
      <c r="E15" s="2" t="s">
        <v>38</v>
      </c>
      <c r="F15" s="30" t="str">
        <f>INDEX(DESPESES!$I:$I,MATCH(E15,DESPESES!$H:$H,0))</f>
        <v>6</v>
      </c>
      <c r="G15" s="30" t="str">
        <f>INDEX(DESPESES!$J:$J,MATCH(E15,DESPESES!$H:$H,0))</f>
        <v>Accessiblitat</v>
      </c>
      <c r="H15" s="43">
        <f>INDEX(DESPESES!$K:$K,MATCH(E15,DESPESES!$H:$H,0))</f>
        <v>5000</v>
      </c>
      <c r="I15" s="43">
        <f t="shared" si="9"/>
        <v>5000</v>
      </c>
      <c r="J15" s="44">
        <f t="shared" si="1"/>
        <v>1</v>
      </c>
      <c r="K15" s="30"/>
      <c r="L15" s="44">
        <f t="shared" si="2"/>
        <v>0</v>
      </c>
      <c r="M15" s="30"/>
      <c r="N15" s="44">
        <f t="shared" si="3"/>
        <v>0</v>
      </c>
      <c r="O15" s="53"/>
      <c r="P15" s="44">
        <f t="shared" si="4"/>
        <v>0</v>
      </c>
      <c r="Q15" s="30"/>
      <c r="R15" s="44">
        <f t="shared" si="5"/>
        <v>0</v>
      </c>
      <c r="S15" s="30"/>
      <c r="T15" s="44">
        <f t="shared" si="6"/>
        <v>0</v>
      </c>
      <c r="U15" s="30"/>
      <c r="V15" s="44">
        <f t="shared" si="7"/>
        <v>0</v>
      </c>
      <c r="W15" s="43"/>
      <c r="X15" s="44">
        <f t="shared" si="8"/>
        <v>0</v>
      </c>
    </row>
    <row r="16" spans="1:24" hidden="1" x14ac:dyDescent="0.25">
      <c r="A16" s="30" t="str">
        <f>INDEX(DESPESES!$B:$B,MATCH(E16,DESPESES!$H:$H,0))</f>
        <v>Serveis Municipals</v>
      </c>
      <c r="B16" s="30">
        <f>INDEX(DESPESES!$E:$E,MATCH(E16,DESPESES!$H:$H,0))</f>
        <v>15320</v>
      </c>
      <c r="C16" s="30" t="str">
        <f>INDEX(DESPESES!$F:$F,MATCH(E16,DESPESES!$H:$H,0))</f>
        <v>Vies Públiques</v>
      </c>
      <c r="D16" s="30">
        <f>INDEX(DESPESES!$G:$G,MATCH(E16,DESPESES!$H:$H,0))</f>
        <v>6230000</v>
      </c>
      <c r="E16" s="2" t="s">
        <v>39</v>
      </c>
      <c r="F16" s="30" t="str">
        <f>INDEX(DESPESES!$I:$I,MATCH(E16,DESPESES!$H:$H,0))</f>
        <v>6</v>
      </c>
      <c r="G16" s="30" t="str">
        <f>INDEX(DESPESES!$J:$J,MATCH(E16,DESPESES!$H:$H,0))</f>
        <v>Inversió nova de maquinària, instal·lacions tècniques i utillatge</v>
      </c>
      <c r="H16" s="43">
        <f>INDEX(DESPESES!$K:$K,MATCH(E16,DESPESES!$H:$H,0))</f>
        <v>5000</v>
      </c>
      <c r="I16" s="43">
        <f t="shared" si="9"/>
        <v>5000</v>
      </c>
      <c r="J16" s="44">
        <f t="shared" si="1"/>
        <v>1</v>
      </c>
      <c r="K16" s="30"/>
      <c r="L16" s="44">
        <f t="shared" si="2"/>
        <v>0</v>
      </c>
      <c r="M16" s="30"/>
      <c r="N16" s="44">
        <f t="shared" si="3"/>
        <v>0</v>
      </c>
      <c r="O16" s="53"/>
      <c r="P16" s="44">
        <f t="shared" si="4"/>
        <v>0</v>
      </c>
      <c r="Q16" s="30"/>
      <c r="R16" s="44">
        <f t="shared" si="5"/>
        <v>0</v>
      </c>
      <c r="S16" s="30"/>
      <c r="T16" s="44">
        <f t="shared" si="6"/>
        <v>0</v>
      </c>
      <c r="U16" s="30"/>
      <c r="V16" s="44">
        <f t="shared" si="7"/>
        <v>0</v>
      </c>
      <c r="W16" s="43"/>
      <c r="X16" s="44">
        <f t="shared" si="8"/>
        <v>0</v>
      </c>
    </row>
    <row r="17" spans="1:24" hidden="1" x14ac:dyDescent="0.25">
      <c r="A17" s="30" t="str">
        <f>INDEX(DESPESES!$B:$B,MATCH(E17,DESPESES!$H:$H,0))</f>
        <v>Urbanisme</v>
      </c>
      <c r="B17" s="30">
        <f>INDEX(DESPESES!$E:$E,MATCH(E17,DESPESES!$H:$H,0))</f>
        <v>15320</v>
      </c>
      <c r="C17" s="30" t="str">
        <f>INDEX(DESPESES!$F:$F,MATCH(E17,DESPESES!$H:$H,0))</f>
        <v>Vies Públiques</v>
      </c>
      <c r="D17" s="30">
        <f>INDEX(DESPESES!$G:$G,MATCH(E17,DESPESES!$H:$H,0))</f>
        <v>6230002</v>
      </c>
      <c r="E17" s="2" t="s">
        <v>56</v>
      </c>
      <c r="F17" s="30" t="str">
        <f>INDEX(DESPESES!$I:$I,MATCH(E17,DESPESES!$H:$H,0))</f>
        <v>6</v>
      </c>
      <c r="G17" s="30" t="str">
        <f>INDEX(DESPESES!$J:$J,MATCH(E17,DESPESES!$H:$H,0))</f>
        <v>Punts de recàrrega vehicles elèctrics (Next Generation)</v>
      </c>
      <c r="H17" s="43">
        <f>INDEX(DESPESES!$K:$K,MATCH(E17,DESPESES!$H:$H,0))</f>
        <v>25000</v>
      </c>
      <c r="I17" s="43">
        <f t="shared" si="9"/>
        <v>0</v>
      </c>
      <c r="J17" s="44">
        <f t="shared" si="1"/>
        <v>0</v>
      </c>
      <c r="K17" s="30"/>
      <c r="L17" s="44">
        <f t="shared" si="2"/>
        <v>0</v>
      </c>
      <c r="M17" s="30"/>
      <c r="N17" s="44">
        <f t="shared" si="3"/>
        <v>0</v>
      </c>
      <c r="O17" s="53">
        <f>+INGRESSOS!G174</f>
        <v>25000</v>
      </c>
      <c r="P17" s="44">
        <f t="shared" si="4"/>
        <v>1</v>
      </c>
      <c r="Q17" s="30"/>
      <c r="R17" s="44">
        <f t="shared" si="5"/>
        <v>0</v>
      </c>
      <c r="S17" s="30"/>
      <c r="T17" s="44">
        <f t="shared" si="6"/>
        <v>0</v>
      </c>
      <c r="U17" s="30"/>
      <c r="V17" s="44">
        <f t="shared" si="7"/>
        <v>0</v>
      </c>
      <c r="W17" s="43"/>
      <c r="X17" s="44">
        <f t="shared" si="8"/>
        <v>0</v>
      </c>
    </row>
    <row r="18" spans="1:24" hidden="1" x14ac:dyDescent="0.25">
      <c r="A18" s="30" t="str">
        <f>INDEX(DESPESES!$B:$B,MATCH(E18,DESPESES!$H:$H,0))</f>
        <v>Serveis Municipals</v>
      </c>
      <c r="B18" s="30">
        <f>INDEX(DESPESES!$E:$E,MATCH(E18,DESPESES!$H:$H,0))</f>
        <v>15320</v>
      </c>
      <c r="C18" s="30" t="str">
        <f>INDEX(DESPESES!$F:$F,MATCH(E18,DESPESES!$H:$H,0))</f>
        <v>Vies Públiques</v>
      </c>
      <c r="D18" s="30">
        <f>INDEX(DESPESES!$G:$G,MATCH(E18,DESPESES!$H:$H,0))</f>
        <v>6250000</v>
      </c>
      <c r="E18" s="2" t="s">
        <v>47</v>
      </c>
      <c r="F18" s="30" t="str">
        <f>INDEX(DESPESES!$I:$I,MATCH(E18,DESPESES!$H:$H,0))</f>
        <v>6</v>
      </c>
      <c r="G18" s="30" t="str">
        <f>INDEX(DESPESES!$J:$J,MATCH(E18,DESPESES!$H:$H,0))</f>
        <v xml:space="preserve">Mobiliari </v>
      </c>
      <c r="H18" s="43">
        <f>INDEX(DESPESES!$K:$K,MATCH(E18,DESPESES!$H:$H,0))</f>
        <v>5000</v>
      </c>
      <c r="I18" s="43">
        <f t="shared" si="9"/>
        <v>5000</v>
      </c>
      <c r="J18" s="44">
        <f t="shared" si="1"/>
        <v>1</v>
      </c>
      <c r="K18" s="30"/>
      <c r="L18" s="44">
        <f t="shared" si="2"/>
        <v>0</v>
      </c>
      <c r="M18" s="30"/>
      <c r="N18" s="44">
        <f t="shared" si="3"/>
        <v>0</v>
      </c>
      <c r="O18" s="53"/>
      <c r="P18" s="44">
        <f t="shared" si="4"/>
        <v>0</v>
      </c>
      <c r="Q18" s="30"/>
      <c r="R18" s="44">
        <f t="shared" si="5"/>
        <v>0</v>
      </c>
      <c r="S18" s="43"/>
      <c r="T18" s="44">
        <f t="shared" si="6"/>
        <v>0</v>
      </c>
      <c r="U18" s="30"/>
      <c r="V18" s="44">
        <f t="shared" si="7"/>
        <v>0</v>
      </c>
      <c r="W18" s="43"/>
      <c r="X18" s="44">
        <f t="shared" si="8"/>
        <v>0</v>
      </c>
    </row>
    <row r="19" spans="1:24" x14ac:dyDescent="0.25">
      <c r="A19" s="30" t="str">
        <f>INDEX(DESPESES!$B:$B,MATCH(E19,DESPESES!$H:$H,0))</f>
        <v>Serveis Municipals</v>
      </c>
      <c r="B19" s="30">
        <f>INDEX(DESPESES!$E:$E,MATCH(E19,DESPESES!$H:$H,0))</f>
        <v>15320</v>
      </c>
      <c r="C19" s="30" t="str">
        <f>INDEX(DESPESES!$F:$F,MATCH(E19,DESPESES!$H:$H,0))</f>
        <v>Vies Públiques</v>
      </c>
      <c r="D19" s="30">
        <f>INDEX(DESPESES!$G:$G,MATCH(E19,DESPESES!$H:$H,0))</f>
        <v>6340000</v>
      </c>
      <c r="E19" s="2" t="s">
        <v>60</v>
      </c>
      <c r="F19" s="30" t="str">
        <f>INDEX(DESPESES!$I:$I,MATCH(E19,DESPESES!$H:$H,0))</f>
        <v>6</v>
      </c>
      <c r="G19" s="30" t="str">
        <f>INDEX(DESPESES!$J:$J,MATCH(E19,DESPESES!$H:$H,0))</f>
        <v>Elements de transport</v>
      </c>
      <c r="H19" s="43">
        <f>INDEX(DESPESES!$K:$K,MATCH(E19,DESPESES!$H:$H,0))</f>
        <v>30000</v>
      </c>
      <c r="I19" s="43">
        <f t="shared" si="9"/>
        <v>0</v>
      </c>
      <c r="J19" s="44">
        <f t="shared" si="1"/>
        <v>0</v>
      </c>
      <c r="K19" s="30"/>
      <c r="L19" s="44">
        <f t="shared" si="2"/>
        <v>0</v>
      </c>
      <c r="M19" s="30"/>
      <c r="N19" s="44">
        <f t="shared" si="3"/>
        <v>0</v>
      </c>
      <c r="O19" s="43"/>
      <c r="P19" s="44">
        <f t="shared" si="4"/>
        <v>0</v>
      </c>
      <c r="Q19" s="30"/>
      <c r="R19" s="44">
        <f t="shared" si="5"/>
        <v>0</v>
      </c>
      <c r="S19" s="30"/>
      <c r="T19" s="44">
        <f t="shared" si="6"/>
        <v>0</v>
      </c>
      <c r="U19" s="30"/>
      <c r="V19" s="44">
        <f t="shared" si="7"/>
        <v>0</v>
      </c>
      <c r="W19" s="43">
        <v>30000</v>
      </c>
      <c r="X19" s="44">
        <f t="shared" si="8"/>
        <v>1</v>
      </c>
    </row>
    <row r="20" spans="1:24" hidden="1" x14ac:dyDescent="0.25">
      <c r="A20" s="30" t="str">
        <f>INDEX(DESPESES!$B:$B,MATCH(E20,DESPESES!$H:$H,0))</f>
        <v>Urbanisme</v>
      </c>
      <c r="B20" s="30">
        <f>INDEX(DESPESES!$E:$E,MATCH(E20,DESPESES!$H:$H,0))</f>
        <v>16000</v>
      </c>
      <c r="C20" s="30" t="str">
        <f>INDEX(DESPESES!$F:$F,MATCH(E20,DESPESES!$H:$H,0))</f>
        <v>Clavegueram.</v>
      </c>
      <c r="D20" s="30">
        <f>INDEX(DESPESES!$G:$G,MATCH(E20,DESPESES!$H:$H,0))</f>
        <v>6500004</v>
      </c>
      <c r="E20" s="2" t="s">
        <v>67</v>
      </c>
      <c r="F20" s="30" t="str">
        <f>INDEX(DESPESES!$I:$I,MATCH(E20,DESPESES!$H:$H,0))</f>
        <v>6</v>
      </c>
      <c r="G20" s="30" t="str">
        <f>INDEX(DESPESES!$J:$J,MATCH(E20,DESPESES!$H:$H,0))</f>
        <v>Reposicions i millores ACA</v>
      </c>
      <c r="H20" s="43">
        <f>INDEX(DESPESES!$K:$K,MATCH(E20,DESPESES!$H:$H,0))</f>
        <v>500000</v>
      </c>
      <c r="I20" s="43">
        <f t="shared" si="9"/>
        <v>0</v>
      </c>
      <c r="J20" s="44">
        <f t="shared" si="1"/>
        <v>0</v>
      </c>
      <c r="K20" s="30"/>
      <c r="L20" s="44">
        <f t="shared" si="2"/>
        <v>0</v>
      </c>
      <c r="M20" s="30"/>
      <c r="N20" s="44">
        <f t="shared" si="3"/>
        <v>0</v>
      </c>
      <c r="O20" s="43"/>
      <c r="P20" s="44">
        <f t="shared" si="4"/>
        <v>0</v>
      </c>
      <c r="Q20" s="30"/>
      <c r="R20" s="44">
        <f t="shared" si="5"/>
        <v>0</v>
      </c>
      <c r="S20" s="43">
        <f>+INGRESSOS!G169</f>
        <v>500000</v>
      </c>
      <c r="T20" s="44">
        <f t="shared" si="6"/>
        <v>1</v>
      </c>
      <c r="U20" s="30"/>
      <c r="V20" s="44">
        <f t="shared" si="7"/>
        <v>0</v>
      </c>
      <c r="W20" s="43"/>
      <c r="X20" s="44">
        <f t="shared" si="8"/>
        <v>0</v>
      </c>
    </row>
    <row r="21" spans="1:24" hidden="1" x14ac:dyDescent="0.25">
      <c r="A21" s="30" t="str">
        <f>INDEX(DESPESES!$B:$B,MATCH(E21,DESPESES!$H:$H,0))</f>
        <v>Serveis Municipals</v>
      </c>
      <c r="B21" s="30">
        <f>INDEX(DESPESES!$E:$E,MATCH(E21,DESPESES!$H:$H,0))</f>
        <v>16300</v>
      </c>
      <c r="C21" s="30" t="str">
        <f>INDEX(DESPESES!$F:$F,MATCH(E21,DESPESES!$H:$H,0))</f>
        <v>Neteja viària.</v>
      </c>
      <c r="D21" s="30">
        <f>INDEX(DESPESES!$G:$G,MATCH(E21,DESPESES!$H:$H,0))</f>
        <v>6230000</v>
      </c>
      <c r="E21" s="2" t="s">
        <v>32</v>
      </c>
      <c r="F21" s="30" t="str">
        <f>INDEX(DESPESES!$I:$I,MATCH(E21,DESPESES!$H:$H,0))</f>
        <v>6</v>
      </c>
      <c r="G21" s="30" t="str">
        <f>INDEX(DESPESES!$J:$J,MATCH(E21,DESPESES!$H:$H,0))</f>
        <v>Inversió nova de maquinària, instal·lacions tècniques i utillatge</v>
      </c>
      <c r="H21" s="43">
        <f>INDEX(DESPESES!$K:$K,MATCH(E21,DESPESES!$H:$H,0))</f>
        <v>3000</v>
      </c>
      <c r="I21" s="43">
        <f t="shared" si="9"/>
        <v>3000</v>
      </c>
      <c r="J21" s="44">
        <f t="shared" si="1"/>
        <v>1</v>
      </c>
      <c r="K21" s="30"/>
      <c r="L21" s="44">
        <f t="shared" si="2"/>
        <v>0</v>
      </c>
      <c r="M21" s="30"/>
      <c r="N21" s="44">
        <f t="shared" si="3"/>
        <v>0</v>
      </c>
      <c r="O21" s="43"/>
      <c r="P21" s="44">
        <f t="shared" si="4"/>
        <v>0</v>
      </c>
      <c r="Q21" s="30"/>
      <c r="R21" s="44">
        <f t="shared" si="5"/>
        <v>0</v>
      </c>
      <c r="S21" s="30"/>
      <c r="T21" s="44">
        <f t="shared" si="6"/>
        <v>0</v>
      </c>
      <c r="U21" s="30"/>
      <c r="V21" s="44">
        <f t="shared" si="7"/>
        <v>0</v>
      </c>
      <c r="W21" s="43"/>
      <c r="X21" s="44">
        <f t="shared" si="8"/>
        <v>0</v>
      </c>
    </row>
    <row r="22" spans="1:24" hidden="1" x14ac:dyDescent="0.25">
      <c r="A22" s="30" t="str">
        <f>INDEX(DESPESES!$B:$B,MATCH(E22,DESPESES!$H:$H,0))</f>
        <v>Urbanisme</v>
      </c>
      <c r="B22" s="30">
        <f>INDEX(DESPESES!$E:$E,MATCH(E22,DESPESES!$H:$H,0))</f>
        <v>16500</v>
      </c>
      <c r="C22" s="30" t="str">
        <f>INDEX(DESPESES!$F:$F,MATCH(E22,DESPESES!$H:$H,0))</f>
        <v>Enllumenat públic</v>
      </c>
      <c r="D22" s="30">
        <f>INDEX(DESPESES!$G:$G,MATCH(E22,DESPESES!$H:$H,0))</f>
        <v>6190057</v>
      </c>
      <c r="E22" s="2" t="s">
        <v>1682</v>
      </c>
      <c r="F22" s="30" t="str">
        <f>INDEX(DESPESES!$I:$I,MATCH(E22,DESPESES!$H:$H,0))</f>
        <v>6</v>
      </c>
      <c r="G22" s="30" t="str">
        <f>INDEX(DESPESES!$J:$J,MATCH(E22,DESPESES!$H:$H,0))</f>
        <v>Enllumenat públic leds carrer Sant Pelegrí</v>
      </c>
      <c r="H22" s="43">
        <f>INDEX(DESPESES!$K:$K,MATCH(E22,DESPESES!$H:$H,0))</f>
        <v>56000</v>
      </c>
      <c r="I22" s="43">
        <f t="shared" si="9"/>
        <v>0</v>
      </c>
      <c r="J22" s="44">
        <f t="shared" si="1"/>
        <v>0</v>
      </c>
      <c r="K22" s="30"/>
      <c r="L22" s="44">
        <f t="shared" si="2"/>
        <v>0</v>
      </c>
      <c r="M22" s="30"/>
      <c r="N22" s="44">
        <f t="shared" si="3"/>
        <v>0</v>
      </c>
      <c r="O22" s="43"/>
      <c r="P22" s="44">
        <f t="shared" si="4"/>
        <v>0</v>
      </c>
      <c r="Q22" s="30"/>
      <c r="R22" s="44">
        <f t="shared" si="5"/>
        <v>0</v>
      </c>
      <c r="S22" s="30"/>
      <c r="T22" s="44">
        <f t="shared" si="6"/>
        <v>0</v>
      </c>
      <c r="U22" s="43">
        <f>+INGRESSOS!G170</f>
        <v>49000</v>
      </c>
      <c r="V22" s="44">
        <f t="shared" si="7"/>
        <v>0.875</v>
      </c>
      <c r="W22" s="43">
        <v>7000</v>
      </c>
      <c r="X22" s="44">
        <f t="shared" si="8"/>
        <v>0.125</v>
      </c>
    </row>
    <row r="23" spans="1:24" hidden="1" x14ac:dyDescent="0.25">
      <c r="A23" s="30" t="str">
        <f>INDEX(DESPESES!$B:$B,MATCH(E23,DESPESES!$H:$H,0))</f>
        <v>Serveis Municipals</v>
      </c>
      <c r="B23" s="30">
        <f>INDEX(DESPESES!$E:$E,MATCH(E23,DESPESES!$H:$H,0))</f>
        <v>16500</v>
      </c>
      <c r="C23" s="30" t="str">
        <f>INDEX(DESPESES!$F:$F,MATCH(E23,DESPESES!$H:$H,0))</f>
        <v>Enllumenat públic</v>
      </c>
      <c r="D23" s="30">
        <f>INDEX(DESPESES!$G:$G,MATCH(E23,DESPESES!$H:$H,0))</f>
        <v>6190053</v>
      </c>
      <c r="E23" s="2" t="s">
        <v>62</v>
      </c>
      <c r="F23" s="30" t="str">
        <f>INDEX(DESPESES!$I:$I,MATCH(E23,DESPESES!$H:$H,0))</f>
        <v>6</v>
      </c>
      <c r="G23" s="30" t="str">
        <f>INDEX(DESPESES!$J:$J,MATCH(E23,DESPESES!$H:$H,0))</f>
        <v>Renovació i modernització enllumenat públic</v>
      </c>
      <c r="H23" s="43">
        <f>INDEX(DESPESES!$K:$K,MATCH(E23,DESPESES!$H:$H,0))</f>
        <v>80000</v>
      </c>
      <c r="I23" s="43">
        <f t="shared" si="9"/>
        <v>0</v>
      </c>
      <c r="J23" s="44">
        <f t="shared" si="1"/>
        <v>0</v>
      </c>
      <c r="K23" s="30"/>
      <c r="L23" s="44">
        <f t="shared" si="2"/>
        <v>0</v>
      </c>
      <c r="M23" s="30"/>
      <c r="N23" s="44">
        <f t="shared" si="3"/>
        <v>0</v>
      </c>
      <c r="O23" s="43"/>
      <c r="P23" s="44">
        <f t="shared" si="4"/>
        <v>0</v>
      </c>
      <c r="Q23" s="30"/>
      <c r="R23" s="44">
        <f t="shared" si="5"/>
        <v>0</v>
      </c>
      <c r="S23" s="30"/>
      <c r="T23" s="44">
        <f t="shared" si="6"/>
        <v>0</v>
      </c>
      <c r="U23" s="30"/>
      <c r="V23" s="44">
        <f t="shared" si="7"/>
        <v>0</v>
      </c>
      <c r="W23" s="43">
        <v>80000</v>
      </c>
      <c r="X23" s="44">
        <f t="shared" si="8"/>
        <v>1</v>
      </c>
    </row>
    <row r="24" spans="1:24" hidden="1" x14ac:dyDescent="0.25">
      <c r="A24" s="30" t="str">
        <f>INDEX(DESPESES!$B:$B,MATCH(E24,DESPESES!$H:$H,0))</f>
        <v>Urbanisme</v>
      </c>
      <c r="B24" s="30">
        <f>INDEX(DESPESES!$E:$E,MATCH(E24,DESPESES!$H:$H,0))</f>
        <v>17100</v>
      </c>
      <c r="C24" s="30" t="str">
        <f>INDEX(DESPESES!$F:$F,MATCH(E24,DESPESES!$H:$H,0))</f>
        <v>Parcs i jardins</v>
      </c>
      <c r="D24" s="30">
        <f>INDEX(DESPESES!$G:$G,MATCH(E24,DESPESES!$H:$H,0))</f>
        <v>6190060</v>
      </c>
      <c r="E24" s="40" t="s">
        <v>1676</v>
      </c>
      <c r="F24" s="30" t="str">
        <f>INDEX(DESPESES!$I:$I,MATCH(E24,DESPESES!$H:$H,0))</f>
        <v>6</v>
      </c>
      <c r="G24" s="30" t="str">
        <f>INDEX(DESPESES!$J:$J,MATCH(E24,DESPESES!$H:$H,0))</f>
        <v>Arrenjaments Parc de Sant Eloi</v>
      </c>
      <c r="H24" s="43">
        <f>INDEX(DESPESES!$K:$K,MATCH(E24,DESPESES!$H:$H,0))</f>
        <v>25000</v>
      </c>
      <c r="I24" s="43">
        <f t="shared" si="9"/>
        <v>0</v>
      </c>
      <c r="J24" s="44">
        <f t="shared" si="1"/>
        <v>0</v>
      </c>
      <c r="K24" s="30"/>
      <c r="L24" s="44">
        <f t="shared" si="2"/>
        <v>0</v>
      </c>
      <c r="M24" s="30"/>
      <c r="N24" s="44">
        <f t="shared" si="3"/>
        <v>0</v>
      </c>
      <c r="O24" s="43"/>
      <c r="P24" s="44">
        <f t="shared" si="4"/>
        <v>0</v>
      </c>
      <c r="Q24" s="30"/>
      <c r="R24" s="44">
        <f t="shared" si="5"/>
        <v>0</v>
      </c>
      <c r="S24" s="30"/>
      <c r="T24" s="44">
        <f t="shared" si="6"/>
        <v>0</v>
      </c>
      <c r="U24" s="30"/>
      <c r="V24" s="44">
        <f t="shared" si="7"/>
        <v>0</v>
      </c>
      <c r="W24" s="43">
        <v>25000</v>
      </c>
      <c r="X24" s="44">
        <f t="shared" si="8"/>
        <v>1</v>
      </c>
    </row>
    <row r="25" spans="1:24" hidden="1" x14ac:dyDescent="0.25">
      <c r="A25" s="30" t="str">
        <f>INDEX(DESPESES!$B:$B,MATCH(E25,DESPESES!$H:$H,0))</f>
        <v>Serveis Municipals</v>
      </c>
      <c r="B25" s="30">
        <f>INDEX(DESPESES!$E:$E,MATCH(E25,DESPESES!$H:$H,0))</f>
        <v>17100</v>
      </c>
      <c r="C25" s="30" t="str">
        <f>INDEX(DESPESES!$F:$F,MATCH(E25,DESPESES!$H:$H,0))</f>
        <v>Parcs i jardins</v>
      </c>
      <c r="D25" s="30">
        <f>INDEX(DESPESES!$G:$G,MATCH(E25,DESPESES!$H:$H,0))</f>
        <v>6230000</v>
      </c>
      <c r="E25" s="2" t="s">
        <v>33</v>
      </c>
      <c r="F25" s="30" t="str">
        <f>INDEX(DESPESES!$I:$I,MATCH(E25,DESPESES!$H:$H,0))</f>
        <v>6</v>
      </c>
      <c r="G25" s="30" t="str">
        <f>INDEX(DESPESES!$J:$J,MATCH(E25,DESPESES!$H:$H,0))</f>
        <v>Inversió nova de maquinària, instal·lacions tècniques i utillatge</v>
      </c>
      <c r="H25" s="43">
        <f>INDEX(DESPESES!$K:$K,MATCH(E25,DESPESES!$H:$H,0))</f>
        <v>3000</v>
      </c>
      <c r="I25" s="43">
        <f t="shared" si="9"/>
        <v>3000</v>
      </c>
      <c r="J25" s="44">
        <f t="shared" si="1"/>
        <v>1</v>
      </c>
      <c r="K25" s="30"/>
      <c r="L25" s="44">
        <f t="shared" si="2"/>
        <v>0</v>
      </c>
      <c r="M25" s="30"/>
      <c r="N25" s="44">
        <f t="shared" si="3"/>
        <v>0</v>
      </c>
      <c r="O25" s="43"/>
      <c r="P25" s="44">
        <f t="shared" si="4"/>
        <v>0</v>
      </c>
      <c r="Q25" s="30"/>
      <c r="R25" s="44">
        <f t="shared" si="5"/>
        <v>0</v>
      </c>
      <c r="S25" s="30"/>
      <c r="T25" s="44">
        <f t="shared" si="6"/>
        <v>0</v>
      </c>
      <c r="U25" s="30"/>
      <c r="V25" s="44">
        <f t="shared" si="7"/>
        <v>0</v>
      </c>
      <c r="W25" s="43"/>
      <c r="X25" s="44">
        <f t="shared" si="8"/>
        <v>0</v>
      </c>
    </row>
    <row r="26" spans="1:24" hidden="1" x14ac:dyDescent="0.25">
      <c r="A26" s="30" t="str">
        <f>INDEX(DESPESES!$B:$B,MATCH(E26,DESPESES!$H:$H,0))</f>
        <v>Urbanisme</v>
      </c>
      <c r="B26" s="30">
        <f>INDEX(DESPESES!$E:$E,MATCH(E26,DESPESES!$H:$H,0))</f>
        <v>17200</v>
      </c>
      <c r="C26" s="30" t="str">
        <f>INDEX(DESPESES!$F:$F,MATCH(E26,DESPESES!$H:$H,0))</f>
        <v>Protecció i millora del medi ambient</v>
      </c>
      <c r="D26" s="30">
        <f>INDEX(DESPESES!$G:$G,MATCH(E26,DESPESES!$H:$H,0))</f>
        <v>6190038</v>
      </c>
      <c r="E26" s="2" t="s">
        <v>34</v>
      </c>
      <c r="F26" s="30" t="str">
        <f>INDEX(DESPESES!$I:$I,MATCH(E26,DESPESES!$H:$H,0))</f>
        <v>6</v>
      </c>
      <c r="G26" s="30" t="str">
        <f>INDEX(DESPESES!$J:$J,MATCH(E26,DESPESES!$H:$H,0))</f>
        <v>Plantació arbres riu Ondara</v>
      </c>
      <c r="H26" s="43">
        <f>INDEX(DESPESES!$K:$K,MATCH(E26,DESPESES!$H:$H,0))</f>
        <v>3000</v>
      </c>
      <c r="I26" s="43">
        <f t="shared" si="9"/>
        <v>3000</v>
      </c>
      <c r="J26" s="44">
        <f t="shared" si="1"/>
        <v>1</v>
      </c>
      <c r="K26" s="30"/>
      <c r="L26" s="44">
        <f t="shared" si="2"/>
        <v>0</v>
      </c>
      <c r="M26" s="30"/>
      <c r="N26" s="44">
        <f t="shared" si="3"/>
        <v>0</v>
      </c>
      <c r="O26" s="43"/>
      <c r="P26" s="44">
        <f t="shared" si="4"/>
        <v>0</v>
      </c>
      <c r="Q26" s="30"/>
      <c r="R26" s="44">
        <f t="shared" si="5"/>
        <v>0</v>
      </c>
      <c r="S26" s="30"/>
      <c r="T26" s="44">
        <f t="shared" si="6"/>
        <v>0</v>
      </c>
      <c r="U26" s="30"/>
      <c r="V26" s="44">
        <f t="shared" si="7"/>
        <v>0</v>
      </c>
      <c r="W26" s="43"/>
      <c r="X26" s="44">
        <f t="shared" si="8"/>
        <v>0</v>
      </c>
    </row>
    <row r="27" spans="1:24" hidden="1" x14ac:dyDescent="0.25">
      <c r="A27" s="30" t="str">
        <f>INDEX(DESPESES!$B:$B,MATCH(E27,DESPESES!$H:$H,0))</f>
        <v>Administració General Informàtica</v>
      </c>
      <c r="B27" s="30">
        <f>INDEX(DESPESES!$E:$E,MATCH(E27,DESPESES!$H:$H,0))</f>
        <v>24100</v>
      </c>
      <c r="C27" s="30" t="str">
        <f>INDEX(DESPESES!$F:$F,MATCH(E27,DESPESES!$H:$H,0))</f>
        <v>Centre La Solana</v>
      </c>
      <c r="D27" s="30">
        <f>INDEX(DESPESES!$G:$G,MATCH(E27,DESPESES!$H:$H,0))</f>
        <v>6360000</v>
      </c>
      <c r="E27" s="2" t="s">
        <v>1674</v>
      </c>
      <c r="F27" s="30" t="str">
        <f>INDEX(DESPESES!$I:$I,MATCH(E27,DESPESES!$H:$H,0))</f>
        <v>6</v>
      </c>
      <c r="G27" s="30" t="str">
        <f>INDEX(DESPESES!$J:$J,MATCH(E27,DESPESES!$H:$H,0))</f>
        <v>Adquisició equips informàtic</v>
      </c>
      <c r="H27" s="43">
        <f>INDEX(DESPESES!$K:$K,MATCH(E27,DESPESES!$H:$H,0))</f>
        <v>1000</v>
      </c>
      <c r="I27" s="43">
        <f t="shared" si="9"/>
        <v>1000</v>
      </c>
      <c r="J27" s="44">
        <f t="shared" si="1"/>
        <v>1</v>
      </c>
      <c r="K27" s="30"/>
      <c r="L27" s="44">
        <f t="shared" si="2"/>
        <v>0</v>
      </c>
      <c r="M27" s="30"/>
      <c r="N27" s="44">
        <f t="shared" si="3"/>
        <v>0</v>
      </c>
      <c r="O27" s="43"/>
      <c r="P27" s="44">
        <f t="shared" si="4"/>
        <v>0</v>
      </c>
      <c r="Q27" s="30"/>
      <c r="R27" s="44">
        <f t="shared" si="5"/>
        <v>0</v>
      </c>
      <c r="S27" s="30"/>
      <c r="T27" s="44">
        <f t="shared" si="6"/>
        <v>0</v>
      </c>
      <c r="U27" s="30"/>
      <c r="V27" s="44">
        <f t="shared" si="7"/>
        <v>0</v>
      </c>
      <c r="W27" s="43"/>
      <c r="X27" s="44">
        <f t="shared" si="8"/>
        <v>0</v>
      </c>
    </row>
    <row r="28" spans="1:24" hidden="1" x14ac:dyDescent="0.25">
      <c r="A28" s="30" t="str">
        <f>INDEX(DESPESES!$B:$B,MATCH(E28,DESPESES!$H:$H,0))</f>
        <v>Tresoreria</v>
      </c>
      <c r="B28" s="30">
        <f>INDEX(DESPESES!$E:$E,MATCH(E28,DESPESES!$H:$H,0))</f>
        <v>32302</v>
      </c>
      <c r="C28" s="30" t="str">
        <f>INDEX(DESPESES!$F:$F,MATCH(E28,DESPESES!$H:$H,0))</f>
        <v>Col·legi Àngel Guimerà</v>
      </c>
      <c r="D28" s="30">
        <f>INDEX(DESPESES!$G:$G,MATCH(E28,DESPESES!$H:$H,0))</f>
        <v>6320021</v>
      </c>
      <c r="E28" s="2" t="s">
        <v>43</v>
      </c>
      <c r="F28" s="30" t="str">
        <f>INDEX(DESPESES!$I:$I,MATCH(E28,DESPESES!$H:$H,0))</f>
        <v>6</v>
      </c>
      <c r="G28" s="30" t="str">
        <f>INDEX(DESPESES!$J:$J,MATCH(E28,DESPESES!$H:$H,0))</f>
        <v>Ocupació dels terrenys de l'Àngel Guimerà</v>
      </c>
      <c r="H28" s="43">
        <f>INDEX(DESPESES!$K:$K,MATCH(E28,DESPESES!$H:$H,0))</f>
        <v>7000</v>
      </c>
      <c r="I28" s="43">
        <f t="shared" si="9"/>
        <v>7000</v>
      </c>
      <c r="J28" s="44">
        <f t="shared" si="1"/>
        <v>1</v>
      </c>
      <c r="K28" s="30"/>
      <c r="L28" s="44">
        <f t="shared" si="2"/>
        <v>0</v>
      </c>
      <c r="M28" s="30"/>
      <c r="N28" s="44">
        <f t="shared" si="3"/>
        <v>0</v>
      </c>
      <c r="O28" s="43"/>
      <c r="P28" s="44">
        <f t="shared" si="4"/>
        <v>0</v>
      </c>
      <c r="Q28" s="30"/>
      <c r="R28" s="44">
        <f t="shared" si="5"/>
        <v>0</v>
      </c>
      <c r="S28" s="30"/>
      <c r="T28" s="44">
        <f t="shared" si="6"/>
        <v>0</v>
      </c>
      <c r="U28" s="30"/>
      <c r="V28" s="44">
        <f t="shared" si="7"/>
        <v>0</v>
      </c>
      <c r="W28" s="43"/>
      <c r="X28" s="44">
        <f t="shared" si="8"/>
        <v>0</v>
      </c>
    </row>
    <row r="29" spans="1:24" hidden="1" x14ac:dyDescent="0.25">
      <c r="A29" s="30" t="str">
        <f>INDEX(DESPESES!$B:$B,MATCH(E29,DESPESES!$H:$H,0))</f>
        <v>E_Música</v>
      </c>
      <c r="B29" s="30">
        <f>INDEX(DESPESES!$E:$E,MATCH(E29,DESPESES!$H:$H,0))</f>
        <v>32600</v>
      </c>
      <c r="C29" s="30" t="str">
        <f>INDEX(DESPESES!$F:$F,MATCH(E29,DESPESES!$H:$H,0))</f>
        <v>Escola de Música</v>
      </c>
      <c r="D29" s="30">
        <f>INDEX(DESPESES!$G:$G,MATCH(E29,DESPESES!$H:$H,0))</f>
        <v>6330006</v>
      </c>
      <c r="E29" s="2" t="s">
        <v>28</v>
      </c>
      <c r="F29" s="30" t="str">
        <f>INDEX(DESPESES!$I:$I,MATCH(E29,DESPESES!$H:$H,0))</f>
        <v>6</v>
      </c>
      <c r="G29" s="30" t="str">
        <f>INDEX(DESPESES!$J:$J,MATCH(E29,DESPESES!$H:$H,0))</f>
        <v>Material docent</v>
      </c>
      <c r="H29" s="43">
        <f>INDEX(DESPESES!$K:$K,MATCH(E29,DESPESES!$H:$H,0))</f>
        <v>1000</v>
      </c>
      <c r="I29" s="43">
        <f t="shared" si="9"/>
        <v>1000</v>
      </c>
      <c r="J29" s="44">
        <f t="shared" si="1"/>
        <v>1</v>
      </c>
      <c r="K29" s="30"/>
      <c r="L29" s="44">
        <f t="shared" si="2"/>
        <v>0</v>
      </c>
      <c r="M29" s="30"/>
      <c r="N29" s="44">
        <f t="shared" si="3"/>
        <v>0</v>
      </c>
      <c r="O29" s="43"/>
      <c r="P29" s="44">
        <f t="shared" si="4"/>
        <v>0</v>
      </c>
      <c r="Q29" s="30"/>
      <c r="R29" s="44">
        <f t="shared" si="5"/>
        <v>0</v>
      </c>
      <c r="S29" s="30"/>
      <c r="T29" s="44">
        <f t="shared" si="6"/>
        <v>0</v>
      </c>
      <c r="U29" s="30"/>
      <c r="V29" s="44">
        <f t="shared" si="7"/>
        <v>0</v>
      </c>
      <c r="W29" s="43"/>
      <c r="X29" s="44">
        <f t="shared" si="8"/>
        <v>0</v>
      </c>
    </row>
    <row r="30" spans="1:24" hidden="1" x14ac:dyDescent="0.25">
      <c r="A30" s="30" t="str">
        <f>INDEX(DESPESES!$B:$B,MATCH(E30,DESPESES!$H:$H,0))</f>
        <v>E_Música</v>
      </c>
      <c r="B30" s="30">
        <f>INDEX(DESPESES!$E:$E,MATCH(E30,DESPESES!$H:$H,0))</f>
        <v>32600</v>
      </c>
      <c r="C30" s="30" t="str">
        <f>INDEX(DESPESES!$F:$F,MATCH(E30,DESPESES!$H:$H,0))</f>
        <v>Escola de Música</v>
      </c>
      <c r="D30" s="30">
        <f>INDEX(DESPESES!$G:$G,MATCH(E30,DESPESES!$H:$H,0))</f>
        <v>6330009</v>
      </c>
      <c r="E30" s="2" t="s">
        <v>35</v>
      </c>
      <c r="F30" s="30" t="str">
        <f>INDEX(DESPESES!$I:$I,MATCH(E30,DESPESES!$H:$H,0))</f>
        <v>6</v>
      </c>
      <c r="G30" s="30" t="str">
        <f>INDEX(DESPESES!$J:$J,MATCH(E30,DESPESES!$H:$H,0))</f>
        <v>Instruments musicals</v>
      </c>
      <c r="H30" s="43">
        <f>INDEX(DESPESES!$K:$K,MATCH(E30,DESPESES!$H:$H,0))</f>
        <v>3000</v>
      </c>
      <c r="I30" s="43">
        <f t="shared" si="9"/>
        <v>3000</v>
      </c>
      <c r="J30" s="44">
        <f t="shared" si="1"/>
        <v>1</v>
      </c>
      <c r="K30" s="30"/>
      <c r="L30" s="44">
        <f t="shared" si="2"/>
        <v>0</v>
      </c>
      <c r="M30" s="30"/>
      <c r="N30" s="44">
        <f t="shared" si="3"/>
        <v>0</v>
      </c>
      <c r="O30" s="43"/>
      <c r="P30" s="44">
        <f t="shared" si="4"/>
        <v>0</v>
      </c>
      <c r="Q30" s="30"/>
      <c r="R30" s="44">
        <f t="shared" si="5"/>
        <v>0</v>
      </c>
      <c r="S30" s="30"/>
      <c r="T30" s="44">
        <f t="shared" si="6"/>
        <v>0</v>
      </c>
      <c r="U30" s="30"/>
      <c r="V30" s="44">
        <f t="shared" si="7"/>
        <v>0</v>
      </c>
      <c r="W30" s="43"/>
      <c r="X30" s="44">
        <f t="shared" si="8"/>
        <v>0</v>
      </c>
    </row>
    <row r="31" spans="1:24" hidden="1" x14ac:dyDescent="0.25">
      <c r="A31" s="30" t="str">
        <f>INDEX(DESPESES!$B:$B,MATCH(E31,DESPESES!$H:$H,0))</f>
        <v>Administració General Informàtica</v>
      </c>
      <c r="B31" s="30">
        <f>INDEX(DESPESES!$E:$E,MATCH(E31,DESPESES!$H:$H,0))</f>
        <v>32600</v>
      </c>
      <c r="C31" s="30" t="str">
        <f>INDEX(DESPESES!$F:$F,MATCH(E31,DESPESES!$H:$H,0))</f>
        <v>Escola de Música</v>
      </c>
      <c r="D31" s="30">
        <f>INDEX(DESPESES!$G:$G,MATCH(E31,DESPESES!$H:$H,0))</f>
        <v>6360000</v>
      </c>
      <c r="E31" s="2" t="s">
        <v>29</v>
      </c>
      <c r="F31" s="30" t="str">
        <f>INDEX(DESPESES!$I:$I,MATCH(E31,DESPESES!$H:$H,0))</f>
        <v>6</v>
      </c>
      <c r="G31" s="30" t="str">
        <f>INDEX(DESPESES!$J:$J,MATCH(E31,DESPESES!$H:$H,0))</f>
        <v>Adquisició equips informàtic</v>
      </c>
      <c r="H31" s="43">
        <f>INDEX(DESPESES!$K:$K,MATCH(E31,DESPESES!$H:$H,0))</f>
        <v>1000</v>
      </c>
      <c r="I31" s="43">
        <f t="shared" si="9"/>
        <v>1000</v>
      </c>
      <c r="J31" s="44">
        <f t="shared" si="1"/>
        <v>1</v>
      </c>
      <c r="K31" s="30"/>
      <c r="L31" s="44">
        <f t="shared" si="2"/>
        <v>0</v>
      </c>
      <c r="M31" s="30"/>
      <c r="N31" s="44">
        <f t="shared" si="3"/>
        <v>0</v>
      </c>
      <c r="O31" s="43"/>
      <c r="P31" s="44">
        <f t="shared" si="4"/>
        <v>0</v>
      </c>
      <c r="Q31" s="30"/>
      <c r="R31" s="44">
        <f t="shared" si="5"/>
        <v>0</v>
      </c>
      <c r="S31" s="30"/>
      <c r="T31" s="44">
        <f t="shared" si="6"/>
        <v>0</v>
      </c>
      <c r="U31" s="30"/>
      <c r="V31" s="44">
        <f t="shared" si="7"/>
        <v>0</v>
      </c>
      <c r="W31" s="43"/>
      <c r="X31" s="44">
        <f t="shared" si="8"/>
        <v>0</v>
      </c>
    </row>
    <row r="32" spans="1:24" hidden="1" x14ac:dyDescent="0.25">
      <c r="A32" s="30" t="str">
        <f>INDEX(DESPESES!$B:$B,MATCH(E32,DESPESES!$H:$H,0))</f>
        <v>Administració General Informàtica</v>
      </c>
      <c r="B32" s="30">
        <f>INDEX(DESPESES!$E:$E,MATCH(E32,DESPESES!$H:$H,0))</f>
        <v>32601</v>
      </c>
      <c r="C32" s="30" t="str">
        <f>INDEX(DESPESES!$F:$F,MATCH(E32,DESPESES!$H:$H,0))</f>
        <v>Gòtic</v>
      </c>
      <c r="D32" s="30">
        <f>INDEX(DESPESES!$G:$G,MATCH(E32,DESPESES!$H:$H,0))</f>
        <v>6360000</v>
      </c>
      <c r="E32" s="2" t="s">
        <v>40</v>
      </c>
      <c r="F32" s="30" t="str">
        <f>INDEX(DESPESES!$I:$I,MATCH(E32,DESPESES!$H:$H,0))</f>
        <v>6</v>
      </c>
      <c r="G32" s="30" t="str">
        <f>INDEX(DESPESES!$J:$J,MATCH(E32,DESPESES!$H:$H,0))</f>
        <v>Adquisició equips informàtic</v>
      </c>
      <c r="H32" s="43">
        <f>INDEX(DESPESES!$K:$K,MATCH(E32,DESPESES!$H:$H,0))</f>
        <v>3500</v>
      </c>
      <c r="I32" s="43">
        <f t="shared" si="9"/>
        <v>3500</v>
      </c>
      <c r="J32" s="44">
        <f t="shared" si="1"/>
        <v>1</v>
      </c>
      <c r="K32" s="30"/>
      <c r="L32" s="44">
        <f t="shared" si="2"/>
        <v>0</v>
      </c>
      <c r="M32" s="30"/>
      <c r="N32" s="44">
        <f t="shared" si="3"/>
        <v>0</v>
      </c>
      <c r="O32" s="43"/>
      <c r="P32" s="44">
        <f t="shared" si="4"/>
        <v>0</v>
      </c>
      <c r="Q32" s="30"/>
      <c r="R32" s="44">
        <f t="shared" si="5"/>
        <v>0</v>
      </c>
      <c r="S32" s="30"/>
      <c r="T32" s="44">
        <f t="shared" si="6"/>
        <v>0</v>
      </c>
      <c r="U32" s="30"/>
      <c r="V32" s="44">
        <f t="shared" si="7"/>
        <v>0</v>
      </c>
      <c r="W32" s="43"/>
      <c r="X32" s="44">
        <f t="shared" si="8"/>
        <v>0</v>
      </c>
    </row>
    <row r="33" spans="1:24" hidden="1" x14ac:dyDescent="0.25">
      <c r="A33" s="30" t="str">
        <f>INDEX(DESPESES!$B:$B,MATCH(E33,DESPESES!$H:$H,0))</f>
        <v>Cultura</v>
      </c>
      <c r="B33" s="30">
        <f>INDEX(DESPESES!$E:$E,MATCH(E33,DESPESES!$H:$H,0))</f>
        <v>33000</v>
      </c>
      <c r="C33" s="30" t="str">
        <f>INDEX(DESPESES!$F:$F,MATCH(E33,DESPESES!$H:$H,0))</f>
        <v>Administració general de cultura</v>
      </c>
      <c r="D33" s="30">
        <f>INDEX(DESPESES!$G:$G,MATCH(E33,DESPESES!$H:$H,0))</f>
        <v>6220009</v>
      </c>
      <c r="E33" s="2" t="s">
        <v>48</v>
      </c>
      <c r="F33" s="30" t="str">
        <f>INDEX(DESPESES!$I:$I,MATCH(E33,DESPESES!$H:$H,0))</f>
        <v>6</v>
      </c>
      <c r="G33" s="30" t="str">
        <f>INDEX(DESPESES!$J:$J,MATCH(E33,DESPESES!$H:$H,0))</f>
        <v>Casa Pedrolo</v>
      </c>
      <c r="H33" s="43">
        <f>INDEX(DESPESES!$K:$K,MATCH(E33,DESPESES!$H:$H,0))</f>
        <v>10000</v>
      </c>
      <c r="I33" s="43">
        <f t="shared" si="9"/>
        <v>10000</v>
      </c>
      <c r="J33" s="44">
        <f t="shared" si="1"/>
        <v>1</v>
      </c>
      <c r="K33" s="30"/>
      <c r="L33" s="44">
        <f t="shared" si="2"/>
        <v>0</v>
      </c>
      <c r="M33" s="30"/>
      <c r="N33" s="44">
        <f t="shared" si="3"/>
        <v>0</v>
      </c>
      <c r="O33" s="30"/>
      <c r="P33" s="44">
        <f t="shared" si="4"/>
        <v>0</v>
      </c>
      <c r="Q33" s="30"/>
      <c r="R33" s="44">
        <f t="shared" si="5"/>
        <v>0</v>
      </c>
      <c r="S33" s="30"/>
      <c r="T33" s="44">
        <f t="shared" si="6"/>
        <v>0</v>
      </c>
      <c r="U33" s="30"/>
      <c r="V33" s="44">
        <f t="shared" si="7"/>
        <v>0</v>
      </c>
      <c r="W33" s="43"/>
      <c r="X33" s="44">
        <f t="shared" si="8"/>
        <v>0</v>
      </c>
    </row>
    <row r="34" spans="1:24" hidden="1" x14ac:dyDescent="0.25">
      <c r="A34" s="30" t="str">
        <f>INDEX(DESPESES!$B:$B,MATCH(E34,DESPESES!$H:$H,0))</f>
        <v>Biblioteca</v>
      </c>
      <c r="B34" s="30">
        <f>INDEX(DESPESES!$E:$E,MATCH(E34,DESPESES!$H:$H,0))</f>
        <v>33210</v>
      </c>
      <c r="C34" s="30" t="str">
        <f>INDEX(DESPESES!$F:$F,MATCH(E34,DESPESES!$H:$H,0))</f>
        <v>Biblioteca Germanes Güell</v>
      </c>
      <c r="D34" s="30">
        <f>INDEX(DESPESES!$G:$G,MATCH(E34,DESPESES!$H:$H,0))</f>
        <v>6250000</v>
      </c>
      <c r="E34" s="2" t="s">
        <v>42</v>
      </c>
      <c r="F34" s="30" t="str">
        <f>INDEX(DESPESES!$I:$I,MATCH(E34,DESPESES!$H:$H,0))</f>
        <v>6</v>
      </c>
      <c r="G34" s="30" t="str">
        <f>INDEX(DESPESES!$J:$J,MATCH(E34,DESPESES!$H:$H,0))</f>
        <v xml:space="preserve">Mobiliari </v>
      </c>
      <c r="H34" s="43">
        <f>INDEX(DESPESES!$K:$K,MATCH(E34,DESPESES!$H:$H,0))</f>
        <v>2500</v>
      </c>
      <c r="I34" s="43">
        <f t="shared" si="9"/>
        <v>2500</v>
      </c>
      <c r="J34" s="44">
        <f t="shared" si="1"/>
        <v>1</v>
      </c>
      <c r="K34" s="30"/>
      <c r="L34" s="44">
        <f t="shared" si="2"/>
        <v>0</v>
      </c>
      <c r="M34" s="30"/>
      <c r="N34" s="44">
        <f t="shared" si="3"/>
        <v>0</v>
      </c>
      <c r="O34" s="30"/>
      <c r="P34" s="44">
        <f t="shared" si="4"/>
        <v>0</v>
      </c>
      <c r="Q34" s="30"/>
      <c r="R34" s="44">
        <f t="shared" si="5"/>
        <v>0</v>
      </c>
      <c r="S34" s="30"/>
      <c r="T34" s="44">
        <f t="shared" si="6"/>
        <v>0</v>
      </c>
      <c r="U34" s="30"/>
      <c r="V34" s="44">
        <f t="shared" si="7"/>
        <v>0</v>
      </c>
      <c r="W34" s="43"/>
      <c r="X34" s="44">
        <f t="shared" si="8"/>
        <v>0</v>
      </c>
    </row>
    <row r="35" spans="1:24" hidden="1" x14ac:dyDescent="0.25">
      <c r="A35" s="30" t="str">
        <f>INDEX(DESPESES!$B:$B,MATCH(E35,DESPESES!$H:$H,0))</f>
        <v>Biblioteca</v>
      </c>
      <c r="B35" s="30">
        <f>INDEX(DESPESES!$E:$E,MATCH(E35,DESPESES!$H:$H,0))</f>
        <v>33210</v>
      </c>
      <c r="C35" s="30" t="str">
        <f>INDEX(DESPESES!$F:$F,MATCH(E35,DESPESES!$H:$H,0))</f>
        <v>Biblioteca Germanes Güell</v>
      </c>
      <c r="D35" s="30">
        <f>INDEX(DESPESES!$G:$G,MATCH(E35,DESPESES!$H:$H,0))</f>
        <v>6250001</v>
      </c>
      <c r="E35" s="2" t="s">
        <v>54</v>
      </c>
      <c r="F35" s="30" t="str">
        <f>INDEX(DESPESES!$I:$I,MATCH(E35,DESPESES!$H:$H,0))</f>
        <v>6</v>
      </c>
      <c r="G35" s="30" t="str">
        <f>INDEX(DESPESES!$J:$J,MATCH(E35,DESPESES!$H:$H,0))</f>
        <v>Compra mobiliari sala treball en grup</v>
      </c>
      <c r="H35" s="43">
        <f>INDEX(DESPESES!$K:$K,MATCH(E35,DESPESES!$H:$H,0))</f>
        <v>15000</v>
      </c>
      <c r="I35" s="43">
        <f t="shared" si="9"/>
        <v>0</v>
      </c>
      <c r="J35" s="44">
        <f t="shared" si="1"/>
        <v>0</v>
      </c>
      <c r="K35" s="30"/>
      <c r="L35" s="44">
        <f t="shared" si="2"/>
        <v>0</v>
      </c>
      <c r="M35" s="30"/>
      <c r="N35" s="44">
        <f t="shared" si="3"/>
        <v>0</v>
      </c>
      <c r="O35" s="30"/>
      <c r="P35" s="44">
        <f t="shared" si="4"/>
        <v>0</v>
      </c>
      <c r="Q35" s="30"/>
      <c r="R35" s="44">
        <f t="shared" si="5"/>
        <v>0</v>
      </c>
      <c r="S35" s="30"/>
      <c r="T35" s="44">
        <f t="shared" si="6"/>
        <v>0</v>
      </c>
      <c r="U35" s="30"/>
      <c r="V35" s="44">
        <f t="shared" si="7"/>
        <v>0</v>
      </c>
      <c r="W35" s="43">
        <v>15000</v>
      </c>
      <c r="X35" s="44">
        <f t="shared" si="8"/>
        <v>1</v>
      </c>
    </row>
    <row r="36" spans="1:24" hidden="1" x14ac:dyDescent="0.25">
      <c r="A36" s="30" t="str">
        <f>INDEX(DESPESES!$B:$B,MATCH(E36,DESPESES!$H:$H,0))</f>
        <v>Biblioteca</v>
      </c>
      <c r="B36" s="30">
        <f>INDEX(DESPESES!$E:$E,MATCH(E36,DESPESES!$H:$H,0))</f>
        <v>33210</v>
      </c>
      <c r="C36" s="30" t="str">
        <f>INDEX(DESPESES!$F:$F,MATCH(E36,DESPESES!$H:$H,0))</f>
        <v>Biblioteca Germanes Güell</v>
      </c>
      <c r="D36" s="30">
        <f>INDEX(DESPESES!$G:$G,MATCH(E36,DESPESES!$H:$H,0))</f>
        <v>6290000</v>
      </c>
      <c r="E36" s="2" t="s">
        <v>2769</v>
      </c>
      <c r="F36" s="30" t="str">
        <f>INDEX(DESPESES!$I:$I,MATCH(E36,DESPESES!$H:$H,0))</f>
        <v>6</v>
      </c>
      <c r="G36" s="30" t="str">
        <f>INDEX(DESPESES!$J:$J,MATCH(E36,DESPESES!$H:$H,0))</f>
        <v>Llibres</v>
      </c>
      <c r="H36" s="43">
        <f>INDEX(DESPESES!$K:$K,MATCH(E36,DESPESES!$H:$H,0))</f>
        <v>11000</v>
      </c>
      <c r="I36" s="43">
        <f t="shared" si="9"/>
        <v>1000</v>
      </c>
      <c r="J36" s="44">
        <f t="shared" ref="J36:J57" si="10">+I36/H36</f>
        <v>9.0909090909090912E-2</v>
      </c>
      <c r="K36" s="30"/>
      <c r="L36" s="44">
        <f t="shared" ref="L36:L57" si="11">+K36/H36</f>
        <v>0</v>
      </c>
      <c r="M36" s="30"/>
      <c r="N36" s="44">
        <f t="shared" ref="N36:N57" si="12">+M36/H36</f>
        <v>0</v>
      </c>
      <c r="O36" s="30"/>
      <c r="P36" s="44">
        <f t="shared" ref="P36:P57" si="13">+O36/H36</f>
        <v>0</v>
      </c>
      <c r="Q36" s="30"/>
      <c r="R36" s="44">
        <f t="shared" ref="R36:R57" si="14">+Q36/H36</f>
        <v>0</v>
      </c>
      <c r="S36" s="43">
        <f>+INGRESSOS!G168</f>
        <v>10000</v>
      </c>
      <c r="T36" s="44">
        <f t="shared" ref="T36:T57" si="15">+S36/H36</f>
        <v>0.90909090909090906</v>
      </c>
      <c r="U36" s="30"/>
      <c r="V36" s="44">
        <f t="shared" ref="V36:V57" si="16">+U36/H36</f>
        <v>0</v>
      </c>
      <c r="W36" s="43"/>
      <c r="X36" s="44">
        <f t="shared" ref="X36:X57" si="17">+W36/H36</f>
        <v>0</v>
      </c>
    </row>
    <row r="37" spans="1:24" hidden="1" x14ac:dyDescent="0.25">
      <c r="A37" s="30" t="str">
        <f>INDEX(DESPESES!$B:$B,MATCH(E37,DESPESES!$H:$H,0))</f>
        <v>Urbanisme</v>
      </c>
      <c r="B37" s="30">
        <f>INDEX(DESPESES!$E:$E,MATCH(E37,DESPESES!$H:$H,0))</f>
        <v>33301</v>
      </c>
      <c r="C37" s="30" t="str">
        <f>INDEX(DESPESES!$F:$F,MATCH(E37,DESPESES!$H:$H,0))</f>
        <v>Museu Cal Trepat</v>
      </c>
      <c r="D37" s="30">
        <f>INDEX(DESPESES!$G:$G,MATCH(E37,DESPESES!$H:$H,0))</f>
        <v>6320036</v>
      </c>
      <c r="E37" s="2" t="s">
        <v>1683</v>
      </c>
      <c r="F37" s="30" t="str">
        <f>INDEX(DESPESES!$I:$I,MATCH(E37,DESPESES!$H:$H,0))</f>
        <v>6</v>
      </c>
      <c r="G37" s="30" t="str">
        <f>INDEX(DESPESES!$J:$J,MATCH(E37,DESPESES!$H:$H,0))</f>
        <v>Teulada nau 18</v>
      </c>
      <c r="H37" s="43">
        <f>INDEX(DESPESES!$K:$K,MATCH(E37,DESPESES!$H:$H,0))</f>
        <v>75000</v>
      </c>
      <c r="I37" s="43">
        <f t="shared" si="9"/>
        <v>0</v>
      </c>
      <c r="J37" s="44">
        <f t="shared" si="10"/>
        <v>0</v>
      </c>
      <c r="K37" s="30"/>
      <c r="L37" s="44">
        <f t="shared" si="11"/>
        <v>0</v>
      </c>
      <c r="M37" s="30"/>
      <c r="N37" s="44">
        <f t="shared" si="12"/>
        <v>0</v>
      </c>
      <c r="O37" s="30"/>
      <c r="P37" s="44">
        <f t="shared" si="13"/>
        <v>0</v>
      </c>
      <c r="Q37" s="30"/>
      <c r="R37" s="44">
        <f t="shared" si="14"/>
        <v>0</v>
      </c>
      <c r="S37" s="43">
        <f>+INGRESSOS!G166</f>
        <v>37500</v>
      </c>
      <c r="T37" s="44">
        <f t="shared" si="15"/>
        <v>0.5</v>
      </c>
      <c r="U37" s="30"/>
      <c r="V37" s="44">
        <f t="shared" si="16"/>
        <v>0</v>
      </c>
      <c r="W37" s="43">
        <v>37500</v>
      </c>
      <c r="X37" s="44">
        <f t="shared" si="17"/>
        <v>0.5</v>
      </c>
    </row>
    <row r="38" spans="1:24" hidden="1" x14ac:dyDescent="0.25">
      <c r="A38" s="30" t="str">
        <f>INDEX(DESPESES!$B:$B,MATCH(E38,DESPESES!$H:$H,0))</f>
        <v>Museu_Tàrrega</v>
      </c>
      <c r="B38" s="30">
        <f>INDEX(DESPESES!$E:$E,MATCH(E38,DESPESES!$H:$H,0))</f>
        <v>33302</v>
      </c>
      <c r="C38" s="30" t="str">
        <f>INDEX(DESPESES!$F:$F,MATCH(E38,DESPESES!$H:$H,0))</f>
        <v>Museu Comarcal</v>
      </c>
      <c r="D38" s="30">
        <f>INDEX(DESPESES!$G:$G,MATCH(E38,DESPESES!$H:$H,0))</f>
        <v>6330001</v>
      </c>
      <c r="E38" s="2" t="s">
        <v>41</v>
      </c>
      <c r="F38" s="30" t="str">
        <f>INDEX(DESPESES!$I:$I,MATCH(E38,DESPESES!$H:$H,0))</f>
        <v>6</v>
      </c>
      <c r="G38" s="30" t="str">
        <f>INDEX(DESPESES!$J:$J,MATCH(E38,DESPESES!$H:$H,0))</f>
        <v xml:space="preserve">Inversió il·luminació </v>
      </c>
      <c r="H38" s="43">
        <f>INDEX(DESPESES!$K:$K,MATCH(E38,DESPESES!$H:$H,0))</f>
        <v>5000</v>
      </c>
      <c r="I38" s="43">
        <f t="shared" si="9"/>
        <v>5000</v>
      </c>
      <c r="J38" s="44">
        <f t="shared" si="10"/>
        <v>1</v>
      </c>
      <c r="K38" s="30"/>
      <c r="L38" s="44">
        <f t="shared" si="11"/>
        <v>0</v>
      </c>
      <c r="M38" s="30"/>
      <c r="N38" s="44">
        <f t="shared" si="12"/>
        <v>0</v>
      </c>
      <c r="O38" s="30"/>
      <c r="P38" s="44">
        <f t="shared" si="13"/>
        <v>0</v>
      </c>
      <c r="Q38" s="30"/>
      <c r="R38" s="44">
        <f t="shared" si="14"/>
        <v>0</v>
      </c>
      <c r="S38" s="30"/>
      <c r="T38" s="44">
        <f t="shared" si="15"/>
        <v>0</v>
      </c>
      <c r="U38" s="30"/>
      <c r="V38" s="44">
        <f t="shared" si="16"/>
        <v>0</v>
      </c>
      <c r="W38" s="43"/>
      <c r="X38" s="44">
        <f t="shared" si="17"/>
        <v>0</v>
      </c>
    </row>
    <row r="39" spans="1:24" x14ac:dyDescent="0.25">
      <c r="A39" s="30" t="str">
        <f>INDEX(DESPESES!$B:$B,MATCH(E39,DESPESES!$H:$H,0))</f>
        <v>Museu_Tàrrega</v>
      </c>
      <c r="B39" s="30">
        <f>INDEX(DESPESES!$E:$E,MATCH(E39,DESPESES!$H:$H,0))</f>
        <v>33302</v>
      </c>
      <c r="C39" s="30" t="str">
        <f>INDEX(DESPESES!$F:$F,MATCH(E39,DESPESES!$H:$H,0))</f>
        <v>Museu Comarcal</v>
      </c>
      <c r="D39" s="30">
        <f>INDEX(DESPESES!$G:$G,MATCH(E39,DESPESES!$H:$H,0))</f>
        <v>6890000</v>
      </c>
      <c r="E39" s="2" t="s">
        <v>30</v>
      </c>
      <c r="F39" s="30" t="str">
        <f>INDEX(DESPESES!$I:$I,MATCH(E39,DESPESES!$H:$H,0))</f>
        <v>6</v>
      </c>
      <c r="G39" s="30" t="str">
        <f>INDEX(DESPESES!$J:$J,MATCH(E39,DESPESES!$H:$H,0))</f>
        <v>Adquisició Cap Gòtic Portalada Parròquia</v>
      </c>
      <c r="H39" s="43">
        <f>INDEX(DESPESES!$K:$K,MATCH(E39,DESPESES!$H:$H,0))</f>
        <v>1500</v>
      </c>
      <c r="I39" s="43">
        <f t="shared" si="9"/>
        <v>1500</v>
      </c>
      <c r="J39" s="44">
        <f t="shared" si="10"/>
        <v>1</v>
      </c>
      <c r="K39" s="30"/>
      <c r="L39" s="44">
        <f t="shared" si="11"/>
        <v>0</v>
      </c>
      <c r="M39" s="30"/>
      <c r="N39" s="44">
        <f t="shared" si="12"/>
        <v>0</v>
      </c>
      <c r="O39" s="30"/>
      <c r="P39" s="44">
        <f t="shared" si="13"/>
        <v>0</v>
      </c>
      <c r="Q39" s="30"/>
      <c r="R39" s="44">
        <f t="shared" si="14"/>
        <v>0</v>
      </c>
      <c r="S39" s="30"/>
      <c r="T39" s="44">
        <f t="shared" si="15"/>
        <v>0</v>
      </c>
      <c r="U39" s="30"/>
      <c r="V39" s="44">
        <f t="shared" si="16"/>
        <v>0</v>
      </c>
      <c r="W39" s="43"/>
      <c r="X39" s="44">
        <f t="shared" si="17"/>
        <v>0</v>
      </c>
    </row>
    <row r="40" spans="1:24" hidden="1" x14ac:dyDescent="0.25">
      <c r="A40" s="30" t="str">
        <f>INDEX(DESPESES!$B:$B,MATCH(E40,DESPESES!$H:$H,0))</f>
        <v>Cultura</v>
      </c>
      <c r="B40" s="30">
        <f>INDEX(DESPESES!$E:$E,MATCH(E40,DESPESES!$H:$H,0))</f>
        <v>33401</v>
      </c>
      <c r="C40" s="30" t="str">
        <f>INDEX(DESPESES!$F:$F,MATCH(E40,DESPESES!$H:$H,0))</f>
        <v>Teatre Ateneu</v>
      </c>
      <c r="D40" s="30">
        <f>INDEX(DESPESES!$G:$G,MATCH(E40,DESPESES!$H:$H,0))</f>
        <v>6230000</v>
      </c>
      <c r="E40" s="2" t="s">
        <v>44</v>
      </c>
      <c r="F40" s="30" t="str">
        <f>INDEX(DESPESES!$I:$I,MATCH(E40,DESPESES!$H:$H,0))</f>
        <v>6</v>
      </c>
      <c r="G40" s="30" t="str">
        <f>INDEX(DESPESES!$J:$J,MATCH(E40,DESPESES!$H:$H,0))</f>
        <v>Inversió nova de maquinària, instal·lacions tècniques i utillatge</v>
      </c>
      <c r="H40" s="43">
        <f>INDEX(DESPESES!$K:$K,MATCH(E40,DESPESES!$H:$H,0))</f>
        <v>4000</v>
      </c>
      <c r="I40" s="43">
        <f t="shared" si="9"/>
        <v>4000</v>
      </c>
      <c r="J40" s="44">
        <f t="shared" si="10"/>
        <v>1</v>
      </c>
      <c r="K40" s="30"/>
      <c r="L40" s="44">
        <f t="shared" si="11"/>
        <v>0</v>
      </c>
      <c r="M40" s="30"/>
      <c r="N40" s="44">
        <f t="shared" si="12"/>
        <v>0</v>
      </c>
      <c r="O40" s="30"/>
      <c r="P40" s="44">
        <f t="shared" si="13"/>
        <v>0</v>
      </c>
      <c r="Q40" s="30"/>
      <c r="R40" s="44">
        <f t="shared" si="14"/>
        <v>0</v>
      </c>
      <c r="S40" s="30"/>
      <c r="T40" s="44">
        <f t="shared" si="15"/>
        <v>0</v>
      </c>
      <c r="U40" s="30"/>
      <c r="V40" s="44">
        <f t="shared" si="16"/>
        <v>0</v>
      </c>
      <c r="W40" s="43"/>
      <c r="X40" s="44">
        <f t="shared" si="17"/>
        <v>0</v>
      </c>
    </row>
    <row r="41" spans="1:24" hidden="1" x14ac:dyDescent="0.25">
      <c r="A41" s="30" t="str">
        <f>INDEX(DESPESES!$B:$B,MATCH(E41,DESPESES!$H:$H,0))</f>
        <v>Urbanisme</v>
      </c>
      <c r="B41" s="30">
        <f>INDEX(DESPESES!$E:$E,MATCH(E41,DESPESES!$H:$H,0))</f>
        <v>33600</v>
      </c>
      <c r="C41" s="30" t="str">
        <f>INDEX(DESPESES!$F:$F,MATCH(E41,DESPESES!$H:$H,0))</f>
        <v>Arqueologia i Patrimoni</v>
      </c>
      <c r="D41" s="30">
        <f>INDEX(DESPESES!$G:$G,MATCH(E41,DESPESES!$H:$H,0))</f>
        <v>6190061</v>
      </c>
      <c r="E41" s="2" t="s">
        <v>1678</v>
      </c>
      <c r="F41" s="30" t="str">
        <f>INDEX(DESPESES!$I:$I,MATCH(E41,DESPESES!$H:$H,0))</f>
        <v>6</v>
      </c>
      <c r="G41" s="30" t="str">
        <f>INDEX(DESPESES!$J:$J,MATCH(E41,DESPESES!$H:$H,0))</f>
        <v>Torreo del carrer Migdia</v>
      </c>
      <c r="H41" s="43">
        <f>INDEX(DESPESES!$K:$K,MATCH(E41,DESPESES!$H:$H,0))</f>
        <v>42000</v>
      </c>
      <c r="I41" s="43">
        <f t="shared" si="9"/>
        <v>0</v>
      </c>
      <c r="J41" s="44">
        <f t="shared" si="10"/>
        <v>0</v>
      </c>
      <c r="K41" s="30"/>
      <c r="L41" s="44">
        <f t="shared" si="11"/>
        <v>0</v>
      </c>
      <c r="M41" s="30"/>
      <c r="N41" s="44">
        <f t="shared" si="12"/>
        <v>0</v>
      </c>
      <c r="O41" s="30"/>
      <c r="P41" s="44">
        <f t="shared" si="13"/>
        <v>0</v>
      </c>
      <c r="Q41" s="30"/>
      <c r="R41" s="44">
        <f t="shared" si="14"/>
        <v>0</v>
      </c>
      <c r="S41" s="30"/>
      <c r="T41" s="44">
        <f t="shared" si="15"/>
        <v>0</v>
      </c>
      <c r="U41" s="43">
        <f>+INGRESSOS!G171</f>
        <v>31000</v>
      </c>
      <c r="V41" s="44">
        <f t="shared" si="16"/>
        <v>0.73809523809523814</v>
      </c>
      <c r="W41" s="43">
        <v>11000</v>
      </c>
      <c r="X41" s="44">
        <f t="shared" si="17"/>
        <v>0.26190476190476192</v>
      </c>
    </row>
    <row r="42" spans="1:24" hidden="1" x14ac:dyDescent="0.25">
      <c r="A42" s="30" t="str">
        <f>INDEX(DESPESES!$B:$B,MATCH(E42,DESPESES!$H:$H,0))</f>
        <v>Cultura</v>
      </c>
      <c r="B42" s="30">
        <f>INDEX(DESPESES!$E:$E,MATCH(E42,DESPESES!$H:$H,0))</f>
        <v>33700</v>
      </c>
      <c r="C42" s="30" t="str">
        <f>INDEX(DESPESES!$F:$F,MATCH(E42,DESPESES!$H:$H,0))</f>
        <v>Espai MerCat</v>
      </c>
      <c r="D42" s="30">
        <f>INDEX(DESPESES!$G:$G,MATCH(E42,DESPESES!$H:$H,0))</f>
        <v>6320037</v>
      </c>
      <c r="E42" s="2" t="s">
        <v>1675</v>
      </c>
      <c r="F42" s="30" t="str">
        <f>INDEX(DESPESES!$I:$I,MATCH(E42,DESPESES!$H:$H,0))</f>
        <v>6</v>
      </c>
      <c r="G42" s="30" t="str">
        <f>INDEX(DESPESES!$J:$J,MATCH(E42,DESPESES!$H:$H,0))</f>
        <v>Equipament Espai MerCat</v>
      </c>
      <c r="H42" s="43">
        <f>INDEX(DESPESES!$K:$K,MATCH(E42,DESPESES!$H:$H,0))</f>
        <v>3000</v>
      </c>
      <c r="I42" s="43">
        <f t="shared" si="9"/>
        <v>3000</v>
      </c>
      <c r="J42" s="44">
        <f t="shared" si="10"/>
        <v>1</v>
      </c>
      <c r="K42" s="30"/>
      <c r="L42" s="44">
        <f t="shared" si="11"/>
        <v>0</v>
      </c>
      <c r="M42" s="30"/>
      <c r="N42" s="44">
        <f t="shared" si="12"/>
        <v>0</v>
      </c>
      <c r="O42" s="30"/>
      <c r="P42" s="44">
        <f t="shared" si="13"/>
        <v>0</v>
      </c>
      <c r="Q42" s="30"/>
      <c r="R42" s="44">
        <f t="shared" si="14"/>
        <v>0</v>
      </c>
      <c r="S42" s="30"/>
      <c r="T42" s="44">
        <f t="shared" si="15"/>
        <v>0</v>
      </c>
      <c r="U42" s="30"/>
      <c r="V42" s="44">
        <f t="shared" si="16"/>
        <v>0</v>
      </c>
      <c r="W42" s="43"/>
      <c r="X42" s="44">
        <f t="shared" si="17"/>
        <v>0</v>
      </c>
    </row>
    <row r="43" spans="1:24" hidden="1" x14ac:dyDescent="0.25">
      <c r="A43" s="30" t="str">
        <f>INDEX(DESPESES!$B:$B,MATCH(E43,DESPESES!$H:$H,0))</f>
        <v>Urbanisme</v>
      </c>
      <c r="B43" s="30">
        <f>INDEX(DESPESES!$E:$E,MATCH(E43,DESPESES!$H:$H,0))</f>
        <v>34200</v>
      </c>
      <c r="C43" s="30" t="str">
        <f>INDEX(DESPESES!$F:$F,MATCH(E43,DESPESES!$H:$H,0))</f>
        <v>Parc Esportiu</v>
      </c>
      <c r="D43" s="30">
        <f>INDEX(DESPESES!$G:$G,MATCH(E43,DESPESES!$H:$H,0))</f>
        <v>6320038</v>
      </c>
      <c r="E43" s="40" t="s">
        <v>1684</v>
      </c>
      <c r="F43" s="30" t="str">
        <f>INDEX(DESPESES!$I:$I,MATCH(E43,DESPESES!$H:$H,0))</f>
        <v>6</v>
      </c>
      <c r="G43" s="30" t="str">
        <f>INDEX(DESPESES!$J:$J,MATCH(E43,DESPESES!$H:$H,0))</f>
        <v>Vestuaris camp de futbol</v>
      </c>
      <c r="H43" s="43">
        <f>INDEX(DESPESES!$K:$K,MATCH(E43,DESPESES!$H:$H,0))</f>
        <v>70000</v>
      </c>
      <c r="I43" s="43">
        <f t="shared" si="9"/>
        <v>0</v>
      </c>
      <c r="J43" s="44">
        <f t="shared" si="10"/>
        <v>0</v>
      </c>
      <c r="K43" s="30"/>
      <c r="L43" s="44">
        <f t="shared" si="11"/>
        <v>0</v>
      </c>
      <c r="M43" s="30"/>
      <c r="N43" s="44">
        <f t="shared" si="12"/>
        <v>0</v>
      </c>
      <c r="O43" s="30"/>
      <c r="P43" s="44">
        <f t="shared" si="13"/>
        <v>0</v>
      </c>
      <c r="Q43" s="30"/>
      <c r="R43" s="44">
        <f t="shared" si="14"/>
        <v>0</v>
      </c>
      <c r="S43" s="30"/>
      <c r="T43" s="44">
        <f t="shared" si="15"/>
        <v>0</v>
      </c>
      <c r="U43" s="30"/>
      <c r="V43" s="44">
        <f t="shared" si="16"/>
        <v>0</v>
      </c>
      <c r="W43" s="43">
        <v>70000</v>
      </c>
      <c r="X43" s="44">
        <f t="shared" si="17"/>
        <v>1</v>
      </c>
    </row>
    <row r="44" spans="1:24" hidden="1" x14ac:dyDescent="0.25">
      <c r="A44" s="30" t="str">
        <f>INDEX(DESPESES!$B:$B,MATCH(E44,DESPESES!$H:$H,0))</f>
        <v>Complex piscines</v>
      </c>
      <c r="B44" s="30">
        <f>INDEX(DESPESES!$E:$E,MATCH(E44,DESPESES!$H:$H,0))</f>
        <v>34202</v>
      </c>
      <c r="C44" s="30" t="str">
        <f>INDEX(DESPESES!$F:$F,MATCH(E44,DESPESES!$H:$H,0))</f>
        <v>Piscina Municipal</v>
      </c>
      <c r="D44" s="30">
        <f>INDEX(DESPESES!$G:$G,MATCH(E44,DESPESES!$H:$H,0))</f>
        <v>6230017</v>
      </c>
      <c r="E44" s="2" t="s">
        <v>52</v>
      </c>
      <c r="F44" s="30" t="str">
        <f>INDEX(DESPESES!$I:$I,MATCH(E44,DESPESES!$H:$H,0))</f>
        <v>6</v>
      </c>
      <c r="G44" s="30" t="str">
        <f>INDEX(DESPESES!$J:$J,MATCH(E44,DESPESES!$H:$H,0))</f>
        <v xml:space="preserve">Manteniment piscina estiu. Compra robot </v>
      </c>
      <c r="H44" s="43">
        <f>INDEX(DESPESES!$K:$K,MATCH(E44,DESPESES!$H:$H,0))</f>
        <v>12000</v>
      </c>
      <c r="I44" s="43">
        <f t="shared" si="9"/>
        <v>0</v>
      </c>
      <c r="J44" s="44">
        <f t="shared" si="10"/>
        <v>0</v>
      </c>
      <c r="K44" s="30"/>
      <c r="L44" s="44">
        <f t="shared" si="11"/>
        <v>0</v>
      </c>
      <c r="M44" s="30"/>
      <c r="N44" s="44">
        <f t="shared" si="12"/>
        <v>0</v>
      </c>
      <c r="O44" s="30"/>
      <c r="P44" s="44">
        <f t="shared" si="13"/>
        <v>0</v>
      </c>
      <c r="Q44" s="30"/>
      <c r="R44" s="44">
        <f t="shared" si="14"/>
        <v>0</v>
      </c>
      <c r="S44" s="30"/>
      <c r="T44" s="44">
        <f t="shared" si="15"/>
        <v>0</v>
      </c>
      <c r="U44" s="30"/>
      <c r="V44" s="44">
        <f t="shared" si="16"/>
        <v>0</v>
      </c>
      <c r="W44" s="43">
        <v>12000</v>
      </c>
      <c r="X44" s="44">
        <f t="shared" si="17"/>
        <v>1</v>
      </c>
    </row>
    <row r="45" spans="1:24" hidden="1" x14ac:dyDescent="0.25">
      <c r="A45" s="30" t="str">
        <f>INDEX(DESPESES!$B:$B,MATCH(E45,DESPESES!$H:$H,0))</f>
        <v>Urbanisme</v>
      </c>
      <c r="B45" s="30">
        <f>INDEX(DESPESES!$E:$E,MATCH(E45,DESPESES!$H:$H,0))</f>
        <v>34202</v>
      </c>
      <c r="C45" s="30" t="str">
        <f>INDEX(DESPESES!$F:$F,MATCH(E45,DESPESES!$H:$H,0))</f>
        <v>Piscina Municipal</v>
      </c>
      <c r="D45" s="30">
        <f>INDEX(DESPESES!$G:$G,MATCH(E45,DESPESES!$H:$H,0))</f>
        <v>6320039</v>
      </c>
      <c r="E45" s="2" t="s">
        <v>1685</v>
      </c>
      <c r="F45" s="30" t="str">
        <f>INDEX(DESPESES!$I:$I,MATCH(E45,DESPESES!$H:$H,0))</f>
        <v>6</v>
      </c>
      <c r="G45" s="30" t="str">
        <f>INDEX(DESPESES!$J:$J,MATCH(E45,DESPESES!$H:$H,0))</f>
        <v>Arrenjament escales piscina descoberta</v>
      </c>
      <c r="H45" s="43">
        <f>INDEX(DESPESES!$K:$K,MATCH(E45,DESPESES!$H:$H,0))</f>
        <v>60000</v>
      </c>
      <c r="I45" s="43">
        <f t="shared" si="9"/>
        <v>0</v>
      </c>
      <c r="J45" s="44">
        <f t="shared" si="10"/>
        <v>0</v>
      </c>
      <c r="K45" s="30"/>
      <c r="L45" s="44">
        <f t="shared" si="11"/>
        <v>0</v>
      </c>
      <c r="M45" s="30"/>
      <c r="N45" s="44">
        <f t="shared" si="12"/>
        <v>0</v>
      </c>
      <c r="O45" s="30"/>
      <c r="P45" s="44">
        <f t="shared" si="13"/>
        <v>0</v>
      </c>
      <c r="Q45" s="30"/>
      <c r="R45" s="44">
        <f t="shared" si="14"/>
        <v>0</v>
      </c>
      <c r="S45" s="30"/>
      <c r="T45" s="44">
        <f t="shared" si="15"/>
        <v>0</v>
      </c>
      <c r="U45" s="30"/>
      <c r="V45" s="44">
        <f t="shared" si="16"/>
        <v>0</v>
      </c>
      <c r="W45" s="43">
        <v>60000</v>
      </c>
      <c r="X45" s="44">
        <f t="shared" si="17"/>
        <v>1</v>
      </c>
    </row>
    <row r="46" spans="1:24" hidden="1" x14ac:dyDescent="0.25">
      <c r="A46" s="30" t="str">
        <f>INDEX(DESPESES!$B:$B,MATCH(E46,DESPESES!$H:$H,0))</f>
        <v>Urbanisme</v>
      </c>
      <c r="B46" s="30">
        <f>INDEX(DESPESES!$E:$E,MATCH(E46,DESPESES!$H:$H,0))</f>
        <v>34203</v>
      </c>
      <c r="C46" s="30" t="str">
        <f>INDEX(DESPESES!$F:$F,MATCH(E46,DESPESES!$H:$H,0))</f>
        <v>Piscina Coberta</v>
      </c>
      <c r="D46" s="30">
        <f>INDEX(DESPESES!$G:$G,MATCH(E46,DESPESES!$H:$H,0))</f>
        <v>6320040</v>
      </c>
      <c r="E46" s="2" t="s">
        <v>1686</v>
      </c>
      <c r="F46" s="30" t="str">
        <f>INDEX(DESPESES!$I:$I,MATCH(E46,DESPESES!$H:$H,0))</f>
        <v>6</v>
      </c>
      <c r="G46" s="30" t="str">
        <f>INDEX(DESPESES!$J:$J,MATCH(E46,DESPESES!$H:$H,0))</f>
        <v>Reforma enèrgetica piscina PIREP. Redacció projectes</v>
      </c>
      <c r="H46" s="43">
        <f>INDEX(DESPESES!$K:$K,MATCH(E46,DESPESES!$H:$H,0))</f>
        <v>170000</v>
      </c>
      <c r="I46" s="43">
        <f t="shared" si="9"/>
        <v>0</v>
      </c>
      <c r="J46" s="44">
        <f t="shared" si="10"/>
        <v>0</v>
      </c>
      <c r="K46" s="30"/>
      <c r="L46" s="44">
        <f t="shared" si="11"/>
        <v>0</v>
      </c>
      <c r="M46" s="30"/>
      <c r="N46" s="44">
        <f t="shared" si="12"/>
        <v>0</v>
      </c>
      <c r="O46" s="43">
        <f>+INGRESSOS!G177</f>
        <v>136000</v>
      </c>
      <c r="P46" s="44">
        <f t="shared" si="13"/>
        <v>0.8</v>
      </c>
      <c r="Q46" s="30"/>
      <c r="R46" s="44">
        <f t="shared" si="14"/>
        <v>0</v>
      </c>
      <c r="S46" s="30"/>
      <c r="T46" s="44">
        <f t="shared" si="15"/>
        <v>0</v>
      </c>
      <c r="U46" s="30"/>
      <c r="V46" s="44">
        <f t="shared" si="16"/>
        <v>0</v>
      </c>
      <c r="W46" s="43">
        <v>34000</v>
      </c>
      <c r="X46" s="44">
        <f t="shared" si="17"/>
        <v>0.2</v>
      </c>
    </row>
    <row r="47" spans="1:24" hidden="1" x14ac:dyDescent="0.25">
      <c r="A47" s="30" t="str">
        <f>INDEX(DESPESES!$B:$B,MATCH(E47,DESPESES!$H:$H,0))</f>
        <v>Complex piscines</v>
      </c>
      <c r="B47" s="30">
        <f>INDEX(DESPESES!$E:$E,MATCH(E47,DESPESES!$H:$H,0))</f>
        <v>34203</v>
      </c>
      <c r="C47" s="30" t="str">
        <f>INDEX(DESPESES!$F:$F,MATCH(E47,DESPESES!$H:$H,0))</f>
        <v>Piscina Coberta</v>
      </c>
      <c r="D47" s="30">
        <f>INDEX(DESPESES!$G:$G,MATCH(E47,DESPESES!$H:$H,0))</f>
        <v>6320001</v>
      </c>
      <c r="E47" s="2" t="s">
        <v>57</v>
      </c>
      <c r="F47" s="30" t="str">
        <f>INDEX(DESPESES!$I:$I,MATCH(E47,DESPESES!$H:$H,0))</f>
        <v>6</v>
      </c>
      <c r="G47" s="30" t="str">
        <f>INDEX(DESPESES!$J:$J,MATCH(E47,DESPESES!$H:$H,0))</f>
        <v>Acessos entrades piscines</v>
      </c>
      <c r="H47" s="43">
        <f>INDEX(DESPESES!$K:$K,MATCH(E47,DESPESES!$H:$H,0))</f>
        <v>25000</v>
      </c>
      <c r="I47" s="43">
        <f t="shared" si="9"/>
        <v>0</v>
      </c>
      <c r="J47" s="44">
        <f t="shared" si="10"/>
        <v>0</v>
      </c>
      <c r="K47" s="30"/>
      <c r="L47" s="44">
        <f t="shared" si="11"/>
        <v>0</v>
      </c>
      <c r="M47" s="30"/>
      <c r="N47" s="44">
        <f t="shared" si="12"/>
        <v>0</v>
      </c>
      <c r="O47" s="30"/>
      <c r="P47" s="44">
        <f t="shared" si="13"/>
        <v>0</v>
      </c>
      <c r="Q47" s="30"/>
      <c r="R47" s="44">
        <f t="shared" si="14"/>
        <v>0</v>
      </c>
      <c r="S47" s="30"/>
      <c r="T47" s="44">
        <f t="shared" si="15"/>
        <v>0</v>
      </c>
      <c r="U47" s="30"/>
      <c r="V47" s="44">
        <f t="shared" si="16"/>
        <v>0</v>
      </c>
      <c r="W47" s="43">
        <v>25000</v>
      </c>
      <c r="X47" s="44">
        <f t="shared" si="17"/>
        <v>1</v>
      </c>
    </row>
    <row r="48" spans="1:24" hidden="1" x14ac:dyDescent="0.25">
      <c r="A48" s="30" t="str">
        <f>INDEX(DESPESES!$B:$B,MATCH(E48,DESPESES!$H:$H,0))</f>
        <v>Complex piscines</v>
      </c>
      <c r="B48" s="30">
        <f>INDEX(DESPESES!$E:$E,MATCH(E48,DESPESES!$H:$H,0))</f>
        <v>34203</v>
      </c>
      <c r="C48" s="30" t="str">
        <f>INDEX(DESPESES!$F:$F,MATCH(E48,DESPESES!$H:$H,0))</f>
        <v>Piscina Coberta</v>
      </c>
      <c r="D48" s="30">
        <f>INDEX(DESPESES!$G:$G,MATCH(E48,DESPESES!$H:$H,0))</f>
        <v>6330000</v>
      </c>
      <c r="E48" s="2" t="s">
        <v>49</v>
      </c>
      <c r="F48" s="30" t="str">
        <f>INDEX(DESPESES!$I:$I,MATCH(E48,DESPESES!$H:$H,0))</f>
        <v>6</v>
      </c>
      <c r="G48" s="30" t="str">
        <f>INDEX(DESPESES!$J:$J,MATCH(E48,DESPESES!$H:$H,0))</f>
        <v>Maquinària, instal·lacions tècniques i utillatge</v>
      </c>
      <c r="H48" s="43">
        <f>INDEX(DESPESES!$K:$K,MATCH(E48,DESPESES!$H:$H,0))</f>
        <v>10000</v>
      </c>
      <c r="I48" s="43">
        <f t="shared" si="9"/>
        <v>0</v>
      </c>
      <c r="J48" s="44">
        <f t="shared" si="10"/>
        <v>0</v>
      </c>
      <c r="K48" s="30"/>
      <c r="L48" s="44">
        <f t="shared" si="11"/>
        <v>0</v>
      </c>
      <c r="M48" s="30"/>
      <c r="N48" s="44">
        <f t="shared" si="12"/>
        <v>0</v>
      </c>
      <c r="O48" s="30"/>
      <c r="P48" s="44">
        <f t="shared" si="13"/>
        <v>0</v>
      </c>
      <c r="Q48" s="30"/>
      <c r="R48" s="44">
        <f t="shared" si="14"/>
        <v>0</v>
      </c>
      <c r="S48" s="30"/>
      <c r="T48" s="44">
        <f t="shared" si="15"/>
        <v>0</v>
      </c>
      <c r="U48" s="30"/>
      <c r="V48" s="44">
        <f t="shared" si="16"/>
        <v>0</v>
      </c>
      <c r="W48" s="43">
        <v>10000</v>
      </c>
      <c r="X48" s="44">
        <f t="shared" si="17"/>
        <v>1</v>
      </c>
    </row>
    <row r="49" spans="1:24" hidden="1" x14ac:dyDescent="0.25">
      <c r="A49" s="30" t="str">
        <f>INDEX(DESPESES!$B:$B,MATCH(E49,DESPESES!$H:$H,0))</f>
        <v>Administració General Informàtica</v>
      </c>
      <c r="B49" s="30">
        <f>INDEX(DESPESES!$E:$E,MATCH(E49,DESPESES!$H:$H,0))</f>
        <v>34203</v>
      </c>
      <c r="C49" s="30" t="str">
        <f>INDEX(DESPESES!$F:$F,MATCH(E49,DESPESES!$H:$H,0))</f>
        <v>Piscina Coberta</v>
      </c>
      <c r="D49" s="30">
        <f>INDEX(DESPESES!$G:$G,MATCH(E49,DESPESES!$H:$H,0))</f>
        <v>6360000</v>
      </c>
      <c r="E49" s="2" t="s">
        <v>46</v>
      </c>
      <c r="F49" s="30" t="str">
        <f>INDEX(DESPESES!$I:$I,MATCH(E49,DESPESES!$H:$H,0))</f>
        <v>6</v>
      </c>
      <c r="G49" s="30" t="str">
        <f>INDEX(DESPESES!$J:$J,MATCH(E49,DESPESES!$H:$H,0))</f>
        <v>Adquisició equips informàtic</v>
      </c>
      <c r="H49" s="43">
        <f>INDEX(DESPESES!$K:$K,MATCH(E49,DESPESES!$H:$H,0))</f>
        <v>9600</v>
      </c>
      <c r="I49" s="43">
        <f t="shared" si="9"/>
        <v>9600</v>
      </c>
      <c r="J49" s="44">
        <f t="shared" si="10"/>
        <v>1</v>
      </c>
      <c r="K49" s="30"/>
      <c r="L49" s="44">
        <f t="shared" si="11"/>
        <v>0</v>
      </c>
      <c r="M49" s="30"/>
      <c r="N49" s="44">
        <f t="shared" si="12"/>
        <v>0</v>
      </c>
      <c r="O49" s="30"/>
      <c r="P49" s="44">
        <f t="shared" si="13"/>
        <v>0</v>
      </c>
      <c r="Q49" s="30"/>
      <c r="R49" s="44">
        <f t="shared" si="14"/>
        <v>0</v>
      </c>
      <c r="S49" s="30"/>
      <c r="T49" s="44">
        <f t="shared" si="15"/>
        <v>0</v>
      </c>
      <c r="U49" s="30"/>
      <c r="V49" s="44">
        <f t="shared" si="16"/>
        <v>0</v>
      </c>
      <c r="W49" s="43"/>
      <c r="X49" s="44">
        <f t="shared" si="17"/>
        <v>0</v>
      </c>
    </row>
    <row r="50" spans="1:24" hidden="1" x14ac:dyDescent="0.25">
      <c r="A50" s="30" t="str">
        <f>INDEX(DESPESES!$B:$B,MATCH(E50,DESPESES!$H:$H,0))</f>
        <v>Administració General Informàtica</v>
      </c>
      <c r="B50" s="30">
        <f>INDEX(DESPESES!$E:$E,MATCH(E50,DESPESES!$H:$H,0))</f>
        <v>45901</v>
      </c>
      <c r="C50" s="30" t="str">
        <f>INDEX(DESPESES!$F:$F,MATCH(E50,DESPESES!$H:$H,0))</f>
        <v>Aparcament Municipal</v>
      </c>
      <c r="D50" s="30">
        <f>INDEX(DESPESES!$G:$G,MATCH(E50,DESPESES!$H:$H,0))</f>
        <v>6360000</v>
      </c>
      <c r="E50" s="2" t="s">
        <v>58</v>
      </c>
      <c r="F50" s="30" t="str">
        <f>INDEX(DESPESES!$I:$I,MATCH(E50,DESPESES!$H:$H,0))</f>
        <v>6</v>
      </c>
      <c r="G50" s="30" t="str">
        <f>INDEX(DESPESES!$J:$J,MATCH(E50,DESPESES!$H:$H,0))</f>
        <v>Adquisició equips informàtic</v>
      </c>
      <c r="H50" s="43">
        <f>INDEX(DESPESES!$K:$K,MATCH(E50,DESPESES!$H:$H,0))</f>
        <v>26000</v>
      </c>
      <c r="I50" s="43">
        <f t="shared" si="9"/>
        <v>0</v>
      </c>
      <c r="J50" s="44">
        <f t="shared" si="10"/>
        <v>0</v>
      </c>
      <c r="K50" s="30"/>
      <c r="L50" s="44">
        <f t="shared" si="11"/>
        <v>0</v>
      </c>
      <c r="M50" s="30"/>
      <c r="N50" s="44">
        <f t="shared" si="12"/>
        <v>0</v>
      </c>
      <c r="O50" s="30"/>
      <c r="P50" s="44">
        <f t="shared" si="13"/>
        <v>0</v>
      </c>
      <c r="Q50" s="30"/>
      <c r="R50" s="44">
        <f t="shared" si="14"/>
        <v>0</v>
      </c>
      <c r="S50" s="30"/>
      <c r="T50" s="44">
        <f t="shared" si="15"/>
        <v>0</v>
      </c>
      <c r="U50" s="30"/>
      <c r="V50" s="44">
        <f t="shared" si="16"/>
        <v>0</v>
      </c>
      <c r="W50" s="43">
        <v>26000</v>
      </c>
      <c r="X50" s="44">
        <f t="shared" si="17"/>
        <v>1</v>
      </c>
    </row>
    <row r="51" spans="1:24" hidden="1" x14ac:dyDescent="0.25">
      <c r="A51" s="30" t="str">
        <f>INDEX(DESPESES!$B:$B,MATCH(E51,DESPESES!$H:$H,0))</f>
        <v>Urbanisme</v>
      </c>
      <c r="B51" s="30">
        <f>INDEX(DESPESES!$E:$E,MATCH(E51,DESPESES!$H:$H,0))</f>
        <v>92000</v>
      </c>
      <c r="C51" s="30" t="str">
        <f>INDEX(DESPESES!$F:$F,MATCH(E51,DESPESES!$H:$H,0))</f>
        <v>Administració general</v>
      </c>
      <c r="D51" s="30">
        <f>INDEX(DESPESES!$G:$G,MATCH(E51,DESPESES!$H:$H,0))</f>
        <v>6320041</v>
      </c>
      <c r="E51" s="2" t="s">
        <v>1677</v>
      </c>
      <c r="F51" s="30" t="str">
        <f>INDEX(DESPESES!$I:$I,MATCH(E51,DESPESES!$H:$H,0))</f>
        <v>6</v>
      </c>
      <c r="G51" s="30" t="str">
        <f>INDEX(DESPESES!$J:$J,MATCH(E51,DESPESES!$H:$H,0))</f>
        <v>Reforma enèrgetica Ajuntament PIREP. Redacció projectes</v>
      </c>
      <c r="H51" s="43">
        <f>INDEX(DESPESES!$K:$K,MATCH(E51,DESPESES!$H:$H,0))</f>
        <v>30000</v>
      </c>
      <c r="I51" s="43">
        <f t="shared" si="9"/>
        <v>0</v>
      </c>
      <c r="J51" s="44">
        <f t="shared" si="10"/>
        <v>0</v>
      </c>
      <c r="K51" s="30"/>
      <c r="L51" s="44">
        <f t="shared" si="11"/>
        <v>0</v>
      </c>
      <c r="M51" s="30"/>
      <c r="N51" s="44">
        <f t="shared" si="12"/>
        <v>0</v>
      </c>
      <c r="O51" s="43">
        <f>+INGRESSOS!G175</f>
        <v>24000</v>
      </c>
      <c r="P51" s="44">
        <f t="shared" si="13"/>
        <v>0.8</v>
      </c>
      <c r="Q51" s="30"/>
      <c r="R51" s="44">
        <f t="shared" si="14"/>
        <v>0</v>
      </c>
      <c r="S51" s="30"/>
      <c r="T51" s="44">
        <f t="shared" si="15"/>
        <v>0</v>
      </c>
      <c r="U51" s="30"/>
      <c r="V51" s="44">
        <f t="shared" si="16"/>
        <v>0</v>
      </c>
      <c r="W51" s="43">
        <v>6000</v>
      </c>
      <c r="X51" s="44">
        <f t="shared" si="17"/>
        <v>0.2</v>
      </c>
    </row>
    <row r="52" spans="1:24" hidden="1" x14ac:dyDescent="0.25">
      <c r="A52" s="30" t="str">
        <f>INDEX(DESPESES!$B:$B,MATCH(E52,DESPESES!$H:$H,0))</f>
        <v>Administració General Informàtica</v>
      </c>
      <c r="B52" s="30">
        <f>INDEX(DESPESES!$E:$E,MATCH(E52,DESPESES!$H:$H,0))</f>
        <v>92000</v>
      </c>
      <c r="C52" s="30" t="str">
        <f>INDEX(DESPESES!$F:$F,MATCH(E52,DESPESES!$H:$H,0))</f>
        <v>Administració general</v>
      </c>
      <c r="D52" s="30">
        <f>INDEX(DESPESES!$G:$G,MATCH(E52,DESPESES!$H:$H,0))</f>
        <v>6360000</v>
      </c>
      <c r="E52" s="2" t="s">
        <v>53</v>
      </c>
      <c r="F52" s="30" t="str">
        <f>INDEX(DESPESES!$I:$I,MATCH(E52,DESPESES!$H:$H,0))</f>
        <v>6</v>
      </c>
      <c r="G52" s="30" t="str">
        <f>INDEX(DESPESES!$J:$J,MATCH(E52,DESPESES!$H:$H,0))</f>
        <v>Adquisició equips informàtic</v>
      </c>
      <c r="H52" s="43">
        <f>INDEX(DESPESES!$K:$K,MATCH(E52,DESPESES!$H:$H,0))</f>
        <v>14500</v>
      </c>
      <c r="I52" s="43">
        <f t="shared" si="9"/>
        <v>14500</v>
      </c>
      <c r="J52" s="44">
        <f t="shared" si="10"/>
        <v>1</v>
      </c>
      <c r="K52" s="30"/>
      <c r="L52" s="44">
        <f t="shared" si="11"/>
        <v>0</v>
      </c>
      <c r="M52" s="30"/>
      <c r="N52" s="44">
        <f t="shared" si="12"/>
        <v>0</v>
      </c>
      <c r="O52" s="30"/>
      <c r="P52" s="44">
        <f t="shared" si="13"/>
        <v>0</v>
      </c>
      <c r="Q52" s="30"/>
      <c r="R52" s="44">
        <f t="shared" si="14"/>
        <v>0</v>
      </c>
      <c r="S52" s="30"/>
      <c r="T52" s="44">
        <f t="shared" si="15"/>
        <v>0</v>
      </c>
      <c r="U52" s="30"/>
      <c r="V52" s="44">
        <f t="shared" si="16"/>
        <v>0</v>
      </c>
      <c r="W52" s="43">
        <v>0</v>
      </c>
      <c r="X52" s="44">
        <f t="shared" si="17"/>
        <v>0</v>
      </c>
    </row>
    <row r="53" spans="1:24" hidden="1" x14ac:dyDescent="0.25">
      <c r="A53" s="30" t="str">
        <f>INDEX(DESPESES!$B:$B,MATCH(E53,DESPESES!$H:$H,0))</f>
        <v>Administració General Informàtica</v>
      </c>
      <c r="B53" s="30">
        <f>INDEX(DESPESES!$E:$E,MATCH(E53,DESPESES!$H:$H,0))</f>
        <v>92000</v>
      </c>
      <c r="C53" s="30" t="str">
        <f>INDEX(DESPESES!$F:$F,MATCH(E53,DESPESES!$H:$H,0))</f>
        <v>Administració general</v>
      </c>
      <c r="D53" s="30">
        <f>INDEX(DESPESES!$G:$G,MATCH(E53,DESPESES!$H:$H,0))</f>
        <v>6410001</v>
      </c>
      <c r="E53" s="2" t="s">
        <v>50</v>
      </c>
      <c r="F53" s="30" t="str">
        <f>INDEX(DESPESES!$I:$I,MATCH(E53,DESPESES!$H:$H,0))</f>
        <v>6</v>
      </c>
      <c r="G53" s="30" t="str">
        <f>INDEX(DESPESES!$J:$J,MATCH(E53,DESPESES!$H:$H,0))</f>
        <v>Programari informàtic</v>
      </c>
      <c r="H53" s="43">
        <f>INDEX(DESPESES!$K:$K,MATCH(E53,DESPESES!$H:$H,0))</f>
        <v>10000</v>
      </c>
      <c r="I53" s="43">
        <f t="shared" si="9"/>
        <v>10000</v>
      </c>
      <c r="J53" s="44">
        <f t="shared" si="10"/>
        <v>1</v>
      </c>
      <c r="K53" s="30"/>
      <c r="L53" s="44">
        <f t="shared" si="11"/>
        <v>0</v>
      </c>
      <c r="M53" s="30"/>
      <c r="N53" s="44">
        <f t="shared" si="12"/>
        <v>0</v>
      </c>
      <c r="O53" s="30"/>
      <c r="P53" s="44">
        <f t="shared" si="13"/>
        <v>0</v>
      </c>
      <c r="Q53" s="30"/>
      <c r="R53" s="44">
        <f t="shared" si="14"/>
        <v>0</v>
      </c>
      <c r="S53" s="30"/>
      <c r="T53" s="44">
        <f t="shared" si="15"/>
        <v>0</v>
      </c>
      <c r="U53" s="30"/>
      <c r="V53" s="44">
        <f t="shared" si="16"/>
        <v>0</v>
      </c>
      <c r="W53" s="43"/>
      <c r="X53" s="44">
        <f t="shared" si="17"/>
        <v>0</v>
      </c>
    </row>
    <row r="54" spans="1:24" hidden="1" x14ac:dyDescent="0.25">
      <c r="A54" s="30" t="str">
        <f>INDEX(DESPESES!$B:$B,MATCH(E54,DESPESES!$H:$H,0))</f>
        <v>Pobles Agregats</v>
      </c>
      <c r="B54" s="30">
        <f>INDEX(DESPESES!$E:$E,MATCH(E54,DESPESES!$H:$H,0))</f>
        <v>92402</v>
      </c>
      <c r="C54" s="30" t="str">
        <f>INDEX(DESPESES!$F:$F,MATCH(E54,DESPESES!$H:$H,0))</f>
        <v>Altet</v>
      </c>
      <c r="D54" s="30">
        <f>INDEX(DESPESES!$G:$G,MATCH(E54,DESPESES!$H:$H,0))</f>
        <v>6190028</v>
      </c>
      <c r="E54" s="2" t="s">
        <v>37</v>
      </c>
      <c r="F54" s="30" t="str">
        <f>INDEX(DESPESES!$I:$I,MATCH(E54,DESPESES!$H:$H,0))</f>
        <v>6</v>
      </c>
      <c r="G54" s="30" t="str">
        <f>INDEX(DESPESES!$J:$J,MATCH(E54,DESPESES!$H:$H,0))</f>
        <v>Arrenjament pista central</v>
      </c>
      <c r="H54" s="43">
        <f>INDEX(DESPESES!$K:$K,MATCH(E54,DESPESES!$H:$H,0))</f>
        <v>4000</v>
      </c>
      <c r="I54" s="43">
        <f t="shared" si="9"/>
        <v>4000</v>
      </c>
      <c r="J54" s="44">
        <f t="shared" si="10"/>
        <v>1</v>
      </c>
      <c r="K54" s="30"/>
      <c r="L54" s="44">
        <f t="shared" si="11"/>
        <v>0</v>
      </c>
      <c r="M54" s="30"/>
      <c r="N54" s="44">
        <f t="shared" si="12"/>
        <v>0</v>
      </c>
      <c r="O54" s="30"/>
      <c r="P54" s="44">
        <f t="shared" si="13"/>
        <v>0</v>
      </c>
      <c r="Q54" s="30"/>
      <c r="R54" s="44">
        <f t="shared" si="14"/>
        <v>0</v>
      </c>
      <c r="S54" s="30"/>
      <c r="T54" s="44">
        <f t="shared" si="15"/>
        <v>0</v>
      </c>
      <c r="U54" s="30"/>
      <c r="V54" s="44">
        <f t="shared" si="16"/>
        <v>0</v>
      </c>
      <c r="W54" s="43"/>
      <c r="X54" s="44">
        <f t="shared" si="17"/>
        <v>0</v>
      </c>
    </row>
    <row r="55" spans="1:24" hidden="1" x14ac:dyDescent="0.25">
      <c r="A55" s="30" t="str">
        <f>INDEX(DESPESES!$B:$B,MATCH(E55,DESPESES!$H:$H,0))</f>
        <v>Urbanisme</v>
      </c>
      <c r="B55" s="30">
        <f>INDEX(DESPESES!$E:$E,MATCH(E55,DESPESES!$H:$H,0))</f>
        <v>92403</v>
      </c>
      <c r="C55" s="30" t="str">
        <f>INDEX(DESPESES!$F:$F,MATCH(E55,DESPESES!$H:$H,0))</f>
        <v>Claravalls</v>
      </c>
      <c r="D55" s="30">
        <f>INDEX(DESPESES!$G:$G,MATCH(E55,DESPESES!$H:$H,0))</f>
        <v>6190062</v>
      </c>
      <c r="E55" s="2" t="s">
        <v>1679</v>
      </c>
      <c r="F55" s="30" t="str">
        <f>INDEX(DESPESES!$I:$I,MATCH(E55,DESPESES!$H:$H,0))</f>
        <v>6</v>
      </c>
      <c r="G55" s="30" t="str">
        <f>INDEX(DESPESES!$J:$J,MATCH(E55,DESPESES!$H:$H,0))</f>
        <v>Pavimentacions 2a fase Claravalls</v>
      </c>
      <c r="H55" s="43">
        <f>INDEX(DESPESES!$K:$K,MATCH(E55,DESPESES!$H:$H,0))</f>
        <v>50000</v>
      </c>
      <c r="I55" s="43">
        <f t="shared" si="9"/>
        <v>0</v>
      </c>
      <c r="J55" s="44">
        <f t="shared" si="10"/>
        <v>0</v>
      </c>
      <c r="K55" s="30"/>
      <c r="L55" s="44">
        <f t="shared" si="11"/>
        <v>0</v>
      </c>
      <c r="M55" s="30"/>
      <c r="N55" s="44">
        <f t="shared" si="12"/>
        <v>0</v>
      </c>
      <c r="O55" s="30"/>
      <c r="P55" s="44">
        <f t="shared" si="13"/>
        <v>0</v>
      </c>
      <c r="Q55" s="30"/>
      <c r="R55" s="44">
        <f t="shared" si="14"/>
        <v>0</v>
      </c>
      <c r="S55" s="30"/>
      <c r="T55" s="44">
        <f t="shared" si="15"/>
        <v>0</v>
      </c>
      <c r="U55" s="30"/>
      <c r="V55" s="44">
        <f t="shared" si="16"/>
        <v>0</v>
      </c>
      <c r="W55" s="43">
        <v>50000</v>
      </c>
      <c r="X55" s="44">
        <f t="shared" si="17"/>
        <v>1</v>
      </c>
    </row>
    <row r="56" spans="1:24" hidden="1" x14ac:dyDescent="0.25">
      <c r="A56" s="59" t="str">
        <f>INDEX(DESPESES!$B:$B,MATCH(E56,DESPESES!$H:$H,0))</f>
        <v>Urbanisme</v>
      </c>
      <c r="B56" s="59">
        <f>INDEX(DESPESES!$E:$E,MATCH(E56,DESPESES!$H:$H,0))</f>
        <v>92404</v>
      </c>
      <c r="C56" s="59" t="str">
        <f>INDEX(DESPESES!$F:$F,MATCH(E56,DESPESES!$H:$H,0))</f>
        <v>La Figuerosa</v>
      </c>
      <c r="D56" s="59">
        <f>INDEX(DESPESES!$G:$G,MATCH(E56,DESPESES!$H:$H,0))</f>
        <v>6220000</v>
      </c>
      <c r="E56" s="28" t="s">
        <v>51</v>
      </c>
      <c r="F56" s="59" t="str">
        <f>INDEX(DESPESES!$I:$I,MATCH(E56,DESPESES!$H:$H,0))</f>
        <v>6</v>
      </c>
      <c r="G56" s="59" t="str">
        <f>INDEX(DESPESES!$J:$J,MATCH(E56,DESPESES!$H:$H,0))</f>
        <v>Actuacions edifici de la rectoria</v>
      </c>
      <c r="H56" s="66">
        <f>INDEX(DESPESES!$K:$K,MATCH(E56,DESPESES!$H:$H,0))</f>
        <v>10000</v>
      </c>
      <c r="I56" s="66">
        <f t="shared" si="9"/>
        <v>10000</v>
      </c>
      <c r="J56" s="67">
        <f t="shared" si="10"/>
        <v>1</v>
      </c>
      <c r="K56" s="59"/>
      <c r="L56" s="67">
        <f t="shared" si="11"/>
        <v>0</v>
      </c>
      <c r="M56" s="59"/>
      <c r="N56" s="67">
        <f t="shared" si="12"/>
        <v>0</v>
      </c>
      <c r="O56" s="59"/>
      <c r="P56" s="67">
        <f t="shared" si="13"/>
        <v>0</v>
      </c>
      <c r="Q56" s="59"/>
      <c r="R56" s="67">
        <f t="shared" si="14"/>
        <v>0</v>
      </c>
      <c r="S56" s="59"/>
      <c r="T56" s="67">
        <f t="shared" si="15"/>
        <v>0</v>
      </c>
      <c r="U56" s="59"/>
      <c r="V56" s="67">
        <f t="shared" si="16"/>
        <v>0</v>
      </c>
      <c r="W56" s="66"/>
      <c r="X56" s="67">
        <f t="shared" si="17"/>
        <v>0</v>
      </c>
    </row>
    <row r="57" spans="1:24" hidden="1" x14ac:dyDescent="0.25">
      <c r="A57" s="30" t="str">
        <f>INDEX(DESPESES!$B:$B,MATCH(E57,DESPESES!$H:$H,0))</f>
        <v>Pobles Agregats</v>
      </c>
      <c r="B57" s="30">
        <f>INDEX(DESPESES!$E:$E,MATCH(E57,DESPESES!$H:$H,0))</f>
        <v>92406</v>
      </c>
      <c r="C57" s="30" t="str">
        <f>INDEX(DESPESES!$F:$F,MATCH(E57,DESPESES!$H:$H,0))</f>
        <v>Santa Maria de Montmagastrell</v>
      </c>
      <c r="D57" s="30">
        <f>INDEX(DESPESES!$G:$G,MATCH(E57,DESPESES!$H:$H,0))</f>
        <v>6230000</v>
      </c>
      <c r="E57" s="2" t="s">
        <v>36</v>
      </c>
      <c r="F57" s="30" t="str">
        <f>INDEX(DESPESES!$I:$I,MATCH(E57,DESPESES!$H:$H,0))</f>
        <v>6</v>
      </c>
      <c r="G57" s="30" t="str">
        <f>INDEX(DESPESES!$J:$J,MATCH(E57,DESPESES!$H:$H,0))</f>
        <v>Inversió nova de maquinària, instal·lacions tècniques i utillatge</v>
      </c>
      <c r="H57" s="43">
        <f>INDEX(DESPESES!$K:$K,MATCH(E57,DESPESES!$H:$H,0))</f>
        <v>3000</v>
      </c>
      <c r="I57" s="43">
        <f t="shared" si="9"/>
        <v>3000</v>
      </c>
      <c r="J57" s="44">
        <f t="shared" si="10"/>
        <v>1</v>
      </c>
      <c r="K57" s="30"/>
      <c r="L57" s="44">
        <f t="shared" si="11"/>
        <v>0</v>
      </c>
      <c r="M57" s="30"/>
      <c r="N57" s="44">
        <f t="shared" si="12"/>
        <v>0</v>
      </c>
      <c r="O57" s="30"/>
      <c r="P57" s="44">
        <f t="shared" si="13"/>
        <v>0</v>
      </c>
      <c r="Q57" s="30"/>
      <c r="R57" s="44">
        <f t="shared" si="14"/>
        <v>0</v>
      </c>
      <c r="S57" s="30"/>
      <c r="T57" s="44">
        <f t="shared" si="15"/>
        <v>0</v>
      </c>
      <c r="U57" s="30"/>
      <c r="V57" s="44">
        <f t="shared" si="16"/>
        <v>0</v>
      </c>
      <c r="W57" s="43"/>
      <c r="X57" s="44">
        <f t="shared" si="17"/>
        <v>0</v>
      </c>
    </row>
    <row r="58" spans="1:24" hidden="1" x14ac:dyDescent="0.25">
      <c r="H58" s="35">
        <f>SUM(H4:H57)</f>
        <v>2798433</v>
      </c>
      <c r="I58" s="35">
        <f>SUM(I4:I57)</f>
        <v>129433</v>
      </c>
      <c r="K58" s="35">
        <f>SUM(K4:K57)</f>
        <v>0</v>
      </c>
      <c r="M58" s="35">
        <f>SUM(M4:M57)</f>
        <v>120000</v>
      </c>
      <c r="O58" s="35">
        <f>SUM(O4:O57)</f>
        <v>392000</v>
      </c>
      <c r="Q58" s="35">
        <f>SUM(Q4:Q57)</f>
        <v>0</v>
      </c>
      <c r="S58" s="35">
        <f>SUM(S4:S57)</f>
        <v>737500</v>
      </c>
      <c r="U58" s="35">
        <f>SUM(U4:U57)</f>
        <v>80000</v>
      </c>
      <c r="W58" s="35">
        <f>SUM(W3:W57)</f>
        <v>1339500</v>
      </c>
    </row>
    <row r="60" spans="1:24" x14ac:dyDescent="0.25">
      <c r="O60" s="35">
        <f>+INGRESSOS!G173+INGRESSOS!G174+INGRESSOS!G175+INGRESSOS!G176+INGRESSOS!G177</f>
        <v>392000</v>
      </c>
      <c r="S60" s="35">
        <f>+INGRESSOS!G165+INGRESSOS!G166+INGRESSOS!G168+INGRESSOS!G169+INGRESSOS!G167</f>
        <v>737500</v>
      </c>
      <c r="U60" s="35">
        <f>+INGRESSOS!G170+INGRESSOS!G171</f>
        <v>80000</v>
      </c>
      <c r="W60" s="35">
        <f>+INGRESSOS!G178</f>
        <v>1339500</v>
      </c>
    </row>
    <row r="61" spans="1:24" x14ac:dyDescent="0.25">
      <c r="S61" s="35"/>
    </row>
  </sheetData>
  <autoFilter ref="A3:Z58" xr:uid="{E185E56E-36C4-406A-9F01-3A6459892D06}">
    <filterColumn colId="6">
      <filters>
        <filter val="Adquisició Cap Gòtic Portalada Parròquia"/>
        <filter val="Elements de transport"/>
      </filters>
    </filterColumn>
    <sortState xmlns:xlrd2="http://schemas.microsoft.com/office/spreadsheetml/2017/richdata2" ref="A4:X58">
      <sortCondition ref="E3:E58"/>
    </sortState>
  </autoFilter>
  <sortState xmlns:xlrd2="http://schemas.microsoft.com/office/spreadsheetml/2017/richdata2" ref="A4:X57">
    <sortCondition ref="H4:H57"/>
  </sortState>
  <mergeCells count="1">
    <mergeCell ref="O2:U2"/>
  </mergeCells>
  <conditionalFormatting sqref="E4:E57">
    <cfRule type="duplicateValues" dxfId="3" priority="19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C0B1-76B0-4600-894C-E122090910A3}">
  <dimension ref="A1:G42"/>
  <sheetViews>
    <sheetView tabSelected="1" topLeftCell="A4" workbookViewId="0">
      <selection activeCell="D30" sqref="D30"/>
    </sheetView>
  </sheetViews>
  <sheetFormatPr defaultColWidth="11.42578125" defaultRowHeight="15" x14ac:dyDescent="0.25"/>
  <cols>
    <col min="1" max="1" width="17.5703125" bestFit="1" customWidth="1"/>
    <col min="2" max="2" width="18.85546875" style="58" bestFit="1" customWidth="1"/>
    <col min="3" max="3" width="11.7109375" bestFit="1" customWidth="1"/>
    <col min="5" max="5" width="12.7109375" bestFit="1" customWidth="1"/>
    <col min="6" max="6" width="25.42578125" bestFit="1" customWidth="1"/>
    <col min="7" max="7" width="18.5703125" bestFit="1" customWidth="1"/>
    <col min="11" max="11" width="12.28515625" bestFit="1" customWidth="1"/>
    <col min="14" max="14" width="12.28515625" bestFit="1" customWidth="1"/>
    <col min="16" max="16" width="17.5703125" bestFit="1" customWidth="1"/>
  </cols>
  <sheetData>
    <row r="1" spans="1:7" x14ac:dyDescent="0.25">
      <c r="A1" s="74" t="s">
        <v>1488</v>
      </c>
    </row>
    <row r="3" spans="1:7" x14ac:dyDescent="0.25">
      <c r="B3" s="75" t="s">
        <v>1487</v>
      </c>
      <c r="C3" s="74" t="s">
        <v>1489</v>
      </c>
      <c r="D3" s="74" t="s">
        <v>1490</v>
      </c>
      <c r="E3" s="74" t="s">
        <v>1491</v>
      </c>
      <c r="F3" s="74" t="s">
        <v>1492</v>
      </c>
      <c r="G3" s="74" t="s">
        <v>1493</v>
      </c>
    </row>
    <row r="4" spans="1:7" x14ac:dyDescent="0.25">
      <c r="A4" s="57" t="s">
        <v>2743</v>
      </c>
      <c r="B4" s="58" t="s">
        <v>1</v>
      </c>
      <c r="D4" s="58"/>
    </row>
    <row r="5" spans="1:7" x14ac:dyDescent="0.25">
      <c r="A5" s="60" t="s">
        <v>3</v>
      </c>
      <c r="B5" s="58">
        <v>7712400</v>
      </c>
      <c r="C5" s="58">
        <v>0</v>
      </c>
      <c r="D5" s="58"/>
      <c r="E5" s="58">
        <f>GETPIVOTDATA("PRESS 2023",$A$4,"EC","1")+C5+D5</f>
        <v>7712400</v>
      </c>
      <c r="G5" s="58">
        <f>E5-F5</f>
        <v>7712400</v>
      </c>
    </row>
    <row r="6" spans="1:7" x14ac:dyDescent="0.25">
      <c r="A6" s="60" t="s">
        <v>4</v>
      </c>
      <c r="B6" s="58">
        <v>450000</v>
      </c>
      <c r="C6" s="58">
        <v>0</v>
      </c>
      <c r="D6" s="58"/>
      <c r="E6" s="58">
        <f>GETPIVOTDATA("PRESS 2023",$A$4,"EC","2")+C6+D6</f>
        <v>450000</v>
      </c>
      <c r="G6" s="58">
        <f t="shared" ref="G6:G11" si="0">E6-F6</f>
        <v>450000</v>
      </c>
    </row>
    <row r="7" spans="1:7" x14ac:dyDescent="0.25">
      <c r="A7" s="60" t="s">
        <v>5</v>
      </c>
      <c r="B7" s="58">
        <v>3838627</v>
      </c>
      <c r="C7" s="58">
        <v>333550</v>
      </c>
      <c r="D7" s="58"/>
      <c r="E7" s="58">
        <f>GETPIVOTDATA("PRESS 2023",$A$4,"EC","3")+C7+D7</f>
        <v>4172177</v>
      </c>
      <c r="G7" s="58">
        <f t="shared" si="0"/>
        <v>4172177</v>
      </c>
    </row>
    <row r="8" spans="1:7" x14ac:dyDescent="0.25">
      <c r="A8" s="60" t="s">
        <v>6</v>
      </c>
      <c r="B8" s="58">
        <v>5985715.9800000004</v>
      </c>
      <c r="C8" s="58">
        <v>869650</v>
      </c>
      <c r="D8" s="58">
        <v>9000</v>
      </c>
      <c r="E8" s="58">
        <f>GETPIVOTDATA("PRESS 2023",$A$4,"EC","4")+C8+D8</f>
        <v>6864365.9800000004</v>
      </c>
      <c r="F8" s="58">
        <f>171000+45000</f>
        <v>216000</v>
      </c>
      <c r="G8" s="58">
        <f t="shared" si="0"/>
        <v>6648365.9800000004</v>
      </c>
    </row>
    <row r="9" spans="1:7" x14ac:dyDescent="0.25">
      <c r="A9" s="60" t="s">
        <v>7</v>
      </c>
      <c r="B9" s="58">
        <v>388503</v>
      </c>
      <c r="C9" s="58">
        <v>800</v>
      </c>
      <c r="D9" s="58"/>
      <c r="E9" s="58">
        <f>GETPIVOTDATA("PRESS 2023",$A$4,"EC","5")+C9+D9</f>
        <v>389303</v>
      </c>
      <c r="G9" s="58">
        <f t="shared" si="0"/>
        <v>389303</v>
      </c>
    </row>
    <row r="10" spans="1:7" x14ac:dyDescent="0.25">
      <c r="A10" s="60" t="s">
        <v>8</v>
      </c>
      <c r="B10" s="58">
        <v>1329500</v>
      </c>
      <c r="C10" s="58">
        <v>0</v>
      </c>
      <c r="D10" s="58"/>
      <c r="E10" s="58">
        <f>GETPIVOTDATA("PRESS 2023",$A$4,"EC","7")+C10+D10</f>
        <v>1329500</v>
      </c>
      <c r="G10" s="58">
        <f t="shared" si="0"/>
        <v>1329500</v>
      </c>
    </row>
    <row r="11" spans="1:7" x14ac:dyDescent="0.25">
      <c r="A11" s="60" t="s">
        <v>10</v>
      </c>
      <c r="B11" s="58">
        <v>1339500</v>
      </c>
      <c r="C11" s="58">
        <v>0</v>
      </c>
      <c r="D11" s="58"/>
      <c r="E11" s="58">
        <f>GETPIVOTDATA("PRESS 2023",$A$4,"EC","9")+C11+D11</f>
        <v>1339500</v>
      </c>
      <c r="G11" s="58">
        <f t="shared" si="0"/>
        <v>1339500</v>
      </c>
    </row>
    <row r="12" spans="1:7" x14ac:dyDescent="0.25">
      <c r="A12" s="60" t="s">
        <v>11</v>
      </c>
      <c r="B12" s="58">
        <v>21044245.98</v>
      </c>
      <c r="C12" s="58">
        <f>SUM(C5:C11)</f>
        <v>1204000</v>
      </c>
      <c r="D12" s="58">
        <f>SUM(D5:D11)</f>
        <v>9000</v>
      </c>
      <c r="E12" s="58">
        <f>SUM(E5:E11)</f>
        <v>22257245.98</v>
      </c>
      <c r="F12" s="58">
        <f>SUM(F5:F11)</f>
        <v>216000</v>
      </c>
      <c r="G12" s="75">
        <f>SUM(G5:G11)</f>
        <v>22041245.98</v>
      </c>
    </row>
    <row r="13" spans="1:7" x14ac:dyDescent="0.25">
      <c r="G13" s="58"/>
    </row>
    <row r="15" spans="1:7" x14ac:dyDescent="0.25">
      <c r="A15" s="60" t="s">
        <v>1494</v>
      </c>
    </row>
    <row r="16" spans="1:7" x14ac:dyDescent="0.25">
      <c r="B16" s="75" t="s">
        <v>1487</v>
      </c>
      <c r="C16" s="74" t="s">
        <v>1489</v>
      </c>
      <c r="D16" s="74" t="s">
        <v>1490</v>
      </c>
      <c r="E16" s="74" t="s">
        <v>1491</v>
      </c>
      <c r="F16" s="74" t="s">
        <v>1492</v>
      </c>
      <c r="G16" s="74" t="s">
        <v>1493</v>
      </c>
    </row>
    <row r="17" spans="1:7" x14ac:dyDescent="0.25">
      <c r="A17" s="57" t="s">
        <v>2743</v>
      </c>
      <c r="B17" t="s">
        <v>1</v>
      </c>
    </row>
    <row r="18" spans="1:7" x14ac:dyDescent="0.25">
      <c r="A18" s="60" t="s">
        <v>3</v>
      </c>
      <c r="B18" s="58">
        <v>8294415.6699999897</v>
      </c>
      <c r="C18" s="58">
        <v>424000</v>
      </c>
      <c r="D18" s="58">
        <v>0</v>
      </c>
      <c r="E18" s="58">
        <f>GETPIVOTDATA("PRESS 2023",$A$17,"cap","1")+C18+D18</f>
        <v>8718415.6699999906</v>
      </c>
      <c r="G18" s="58">
        <f>E18-F18</f>
        <v>8718415.6699999906</v>
      </c>
    </row>
    <row r="19" spans="1:7" x14ac:dyDescent="0.25">
      <c r="A19" s="60" t="s">
        <v>4</v>
      </c>
      <c r="B19" s="58">
        <v>7151872.8400000017</v>
      </c>
      <c r="C19" s="58">
        <v>777300</v>
      </c>
      <c r="D19" s="58">
        <v>8900</v>
      </c>
      <c r="E19" s="58">
        <f>GETPIVOTDATA("PRESS 2023",$A$17,"cap","2")+C19+D19</f>
        <v>7938072.8400000017</v>
      </c>
      <c r="G19" s="58">
        <f t="shared" ref="G19:G25" si="1">E19-F19</f>
        <v>7938072.8400000017</v>
      </c>
    </row>
    <row r="20" spans="1:7" x14ac:dyDescent="0.25">
      <c r="A20" s="60" t="s">
        <v>5</v>
      </c>
      <c r="B20" s="58">
        <v>157611.90000000002</v>
      </c>
      <c r="C20" s="58">
        <v>2700</v>
      </c>
      <c r="D20" s="58">
        <v>100</v>
      </c>
      <c r="E20" s="58">
        <f>GETPIVOTDATA("PRESS 2023",$A$17,"cap","3")+C20+D20</f>
        <v>160411.90000000002</v>
      </c>
      <c r="G20" s="58">
        <f t="shared" si="1"/>
        <v>160411.90000000002</v>
      </c>
    </row>
    <row r="21" spans="1:7" x14ac:dyDescent="0.25">
      <c r="A21" s="60" t="s">
        <v>6</v>
      </c>
      <c r="B21" s="58">
        <v>943210</v>
      </c>
      <c r="C21" s="58">
        <v>0</v>
      </c>
      <c r="D21" s="58">
        <v>0</v>
      </c>
      <c r="E21" s="58">
        <f>GETPIVOTDATA("PRESS 2023",$A$17,"cap","4")+C21+D21</f>
        <v>943210</v>
      </c>
      <c r="F21" s="58">
        <f>171000+45000</f>
        <v>216000</v>
      </c>
      <c r="G21" s="58">
        <f t="shared" si="1"/>
        <v>727210</v>
      </c>
    </row>
    <row r="22" spans="1:7" x14ac:dyDescent="0.25">
      <c r="A22" s="60" t="s">
        <v>7</v>
      </c>
      <c r="B22" s="58">
        <v>48400</v>
      </c>
      <c r="C22" s="58">
        <v>0</v>
      </c>
      <c r="D22" s="58">
        <v>0</v>
      </c>
      <c r="E22" s="58">
        <f>GETPIVOTDATA("PRESS 2023",$A$17,"cap","5")+C22+D22</f>
        <v>48400</v>
      </c>
      <c r="G22" s="58">
        <f t="shared" si="1"/>
        <v>48400</v>
      </c>
    </row>
    <row r="23" spans="1:7" x14ac:dyDescent="0.25">
      <c r="A23" s="60" t="s">
        <v>9</v>
      </c>
      <c r="B23" s="58">
        <v>2798433</v>
      </c>
      <c r="C23" s="58">
        <v>0</v>
      </c>
      <c r="D23" s="58">
        <v>0</v>
      </c>
      <c r="E23" s="58">
        <f>GETPIVOTDATA("PRESS 2023",$A$17,"cap","6")+C23+D23</f>
        <v>2798433</v>
      </c>
      <c r="G23" s="58">
        <f t="shared" si="1"/>
        <v>2798433</v>
      </c>
    </row>
    <row r="24" spans="1:7" x14ac:dyDescent="0.25">
      <c r="A24" s="60" t="s">
        <v>8</v>
      </c>
      <c r="B24" s="58">
        <v>44200</v>
      </c>
      <c r="C24" s="58">
        <v>0</v>
      </c>
      <c r="D24" s="58">
        <v>0</v>
      </c>
      <c r="E24" s="58">
        <f>GETPIVOTDATA("PRESS 2023",$A$17,"cap","7")+C24+D24</f>
        <v>44200</v>
      </c>
      <c r="G24" s="58">
        <f t="shared" si="1"/>
        <v>44200</v>
      </c>
    </row>
    <row r="25" spans="1:7" x14ac:dyDescent="0.25">
      <c r="A25" s="60" t="s">
        <v>10</v>
      </c>
      <c r="B25" s="58">
        <v>1606102.57</v>
      </c>
      <c r="C25" s="58">
        <v>0</v>
      </c>
      <c r="D25" s="58">
        <v>0</v>
      </c>
      <c r="E25" s="58">
        <f>GETPIVOTDATA("PRESS 2023",$A$17,"cap","9")+C25+D25</f>
        <v>1606102.57</v>
      </c>
      <c r="G25" s="58">
        <f t="shared" si="1"/>
        <v>1606102.57</v>
      </c>
    </row>
    <row r="26" spans="1:7" x14ac:dyDescent="0.25">
      <c r="A26" s="60" t="s">
        <v>11</v>
      </c>
      <c r="B26" s="58">
        <v>21044245.979999989</v>
      </c>
      <c r="C26" s="58">
        <f>SUM(C18:C25)</f>
        <v>1204000</v>
      </c>
      <c r="D26" s="58">
        <f t="shared" ref="D26:G26" si="2">SUM(D18:D25)</f>
        <v>9000</v>
      </c>
      <c r="E26" s="58">
        <f t="shared" si="2"/>
        <v>22257245.979999993</v>
      </c>
      <c r="F26" s="58">
        <f t="shared" si="2"/>
        <v>216000</v>
      </c>
      <c r="G26" s="75">
        <f t="shared" si="2"/>
        <v>22041245.979999993</v>
      </c>
    </row>
    <row r="27" spans="1:7" x14ac:dyDescent="0.25">
      <c r="B27"/>
    </row>
    <row r="28" spans="1:7" x14ac:dyDescent="0.25">
      <c r="B28"/>
    </row>
    <row r="29" spans="1:7" x14ac:dyDescent="0.25">
      <c r="B29" s="58">
        <f>GETPIVOTDATA("PRESS 2023",$A$17,"cap","9")</f>
        <v>1606102.57</v>
      </c>
      <c r="C29" s="89"/>
    </row>
    <row r="30" spans="1:7" x14ac:dyDescent="0.25">
      <c r="B30" s="58">
        <f>DESPESES!N14</f>
        <v>107611.90000000001</v>
      </c>
    </row>
    <row r="31" spans="1:7" x14ac:dyDescent="0.25">
      <c r="B31" s="58">
        <f>SUM(B29:B30)</f>
        <v>1713714.47</v>
      </c>
    </row>
    <row r="32" spans="1:7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2B12-A457-4C3B-93EA-86634D82189D}">
  <dimension ref="A1:H38"/>
  <sheetViews>
    <sheetView topLeftCell="A16" workbookViewId="0">
      <selection activeCell="D29" sqref="D29"/>
    </sheetView>
  </sheetViews>
  <sheetFormatPr defaultColWidth="11.42578125" defaultRowHeight="15" x14ac:dyDescent="0.25"/>
  <cols>
    <col min="1" max="1" width="19.42578125" customWidth="1"/>
    <col min="2" max="2" width="32.140625" customWidth="1"/>
    <col min="3" max="3" width="12.7109375" bestFit="1" customWidth="1"/>
    <col min="4" max="5" width="11.5703125" bestFit="1" customWidth="1"/>
    <col min="6" max="6" width="18.7109375" bestFit="1" customWidth="1"/>
    <col min="7" max="7" width="25.85546875" customWidth="1"/>
  </cols>
  <sheetData>
    <row r="1" spans="1:6" ht="19.5" x14ac:dyDescent="0.3">
      <c r="A1" s="112" t="s">
        <v>2747</v>
      </c>
    </row>
    <row r="2" spans="1:6" x14ac:dyDescent="0.25">
      <c r="B2" s="74" t="s">
        <v>1495</v>
      </c>
    </row>
    <row r="4" spans="1:6" x14ac:dyDescent="0.25">
      <c r="B4" s="74" t="s">
        <v>1487</v>
      </c>
      <c r="C4" s="74" t="s">
        <v>1489</v>
      </c>
      <c r="D4" s="74" t="s">
        <v>1490</v>
      </c>
      <c r="E4" s="74" t="s">
        <v>1492</v>
      </c>
      <c r="F4" s="74" t="s">
        <v>1493</v>
      </c>
    </row>
    <row r="5" spans="1:6" x14ac:dyDescent="0.25">
      <c r="B5" t="s">
        <v>1496</v>
      </c>
    </row>
    <row r="6" spans="1:6" x14ac:dyDescent="0.25">
      <c r="A6" s="115" t="s">
        <v>3</v>
      </c>
      <c r="B6" s="116">
        <v>7827360.6100000003</v>
      </c>
      <c r="C6" s="116">
        <v>0</v>
      </c>
      <c r="D6" s="116">
        <v>0</v>
      </c>
      <c r="E6" s="116"/>
      <c r="F6" s="116">
        <v>7827360.6100000003</v>
      </c>
    </row>
    <row r="7" spans="1:6" x14ac:dyDescent="0.25">
      <c r="A7" s="115" t="s">
        <v>4</v>
      </c>
      <c r="B7" s="116">
        <v>373231.48</v>
      </c>
      <c r="C7" s="116">
        <v>0</v>
      </c>
      <c r="D7" s="116">
        <v>0</v>
      </c>
      <c r="E7" s="116"/>
      <c r="F7" s="116">
        <v>373231.48</v>
      </c>
    </row>
    <row r="8" spans="1:6" x14ac:dyDescent="0.25">
      <c r="A8" s="115" t="s">
        <v>5</v>
      </c>
      <c r="B8" s="116">
        <v>3424149.0899999989</v>
      </c>
      <c r="C8" s="116">
        <v>205289.29</v>
      </c>
      <c r="D8" s="116">
        <v>0</v>
      </c>
      <c r="E8" s="116"/>
      <c r="F8" s="116">
        <v>3629438.379999999</v>
      </c>
    </row>
    <row r="9" spans="1:6" x14ac:dyDescent="0.25">
      <c r="A9" s="115" t="s">
        <v>6</v>
      </c>
      <c r="B9" s="116">
        <v>6148627.6500000004</v>
      </c>
      <c r="C9" s="116">
        <v>930308.5</v>
      </c>
      <c r="D9" s="116">
        <v>0</v>
      </c>
      <c r="E9" s="116">
        <v>173258.5</v>
      </c>
      <c r="F9" s="116">
        <v>6905677.6500000004</v>
      </c>
    </row>
    <row r="10" spans="1:6" x14ac:dyDescent="0.25">
      <c r="A10" s="115" t="s">
        <v>7</v>
      </c>
      <c r="B10" s="116">
        <v>102885.71999999999</v>
      </c>
      <c r="C10" s="116">
        <v>0</v>
      </c>
      <c r="D10" s="116">
        <v>0</v>
      </c>
      <c r="E10" s="116"/>
      <c r="F10" s="116">
        <v>102885.71999999999</v>
      </c>
    </row>
    <row r="11" spans="1:6" x14ac:dyDescent="0.25">
      <c r="A11" s="115" t="s">
        <v>9</v>
      </c>
      <c r="B11" s="116">
        <v>70901</v>
      </c>
      <c r="C11" s="116">
        <v>0</v>
      </c>
      <c r="D11" s="116">
        <v>0</v>
      </c>
      <c r="E11" s="116"/>
      <c r="F11" s="116">
        <v>70901</v>
      </c>
    </row>
    <row r="12" spans="1:6" x14ac:dyDescent="0.25">
      <c r="A12" s="115" t="s">
        <v>8</v>
      </c>
      <c r="B12" s="116">
        <v>631813.76</v>
      </c>
      <c r="C12" s="116">
        <v>0</v>
      </c>
      <c r="D12" s="116">
        <v>0</v>
      </c>
      <c r="E12" s="116"/>
      <c r="F12" s="116">
        <v>631813.76</v>
      </c>
    </row>
    <row r="13" spans="1:6" x14ac:dyDescent="0.25">
      <c r="A13" s="115" t="s">
        <v>1508</v>
      </c>
      <c r="B13" s="116">
        <v>0</v>
      </c>
      <c r="C13" s="116">
        <v>0</v>
      </c>
      <c r="D13" s="116">
        <v>0</v>
      </c>
      <c r="E13" s="116"/>
      <c r="F13" s="116">
        <v>0</v>
      </c>
    </row>
    <row r="14" spans="1:6" x14ac:dyDescent="0.25">
      <c r="A14" s="115" t="s">
        <v>10</v>
      </c>
      <c r="B14" s="116">
        <v>1997033.79</v>
      </c>
      <c r="C14" s="116">
        <v>0</v>
      </c>
      <c r="D14" s="116">
        <v>0</v>
      </c>
      <c r="E14" s="116"/>
      <c r="F14" s="116">
        <v>1997033.79</v>
      </c>
    </row>
    <row r="15" spans="1:6" x14ac:dyDescent="0.25">
      <c r="A15" s="113" t="s">
        <v>11</v>
      </c>
      <c r="B15" s="114">
        <f t="shared" ref="B15:E15" si="0">SUM(B6:B14)</f>
        <v>20576003.099999998</v>
      </c>
      <c r="C15" s="114">
        <f t="shared" si="0"/>
        <v>1135597.79</v>
      </c>
      <c r="D15" s="114">
        <f t="shared" si="0"/>
        <v>0</v>
      </c>
      <c r="E15" s="114">
        <f t="shared" si="0"/>
        <v>173258.5</v>
      </c>
      <c r="F15" s="114">
        <f>SUM(F6:F14)</f>
        <v>21538342.389999997</v>
      </c>
    </row>
    <row r="18" spans="2:8" x14ac:dyDescent="0.25">
      <c r="B18" s="117" t="s">
        <v>1497</v>
      </c>
      <c r="C18" s="118" t="s">
        <v>1507</v>
      </c>
    </row>
    <row r="19" spans="2:8" x14ac:dyDescent="0.25">
      <c r="B19" s="119" t="s">
        <v>1498</v>
      </c>
      <c r="C19" s="120">
        <f>F6</f>
        <v>7827360.6100000003</v>
      </c>
    </row>
    <row r="20" spans="2:8" x14ac:dyDescent="0.25">
      <c r="B20" s="119" t="s">
        <v>1499</v>
      </c>
      <c r="C20" s="120">
        <f>F7</f>
        <v>373231.48</v>
      </c>
    </row>
    <row r="21" spans="2:8" x14ac:dyDescent="0.25">
      <c r="B21" s="119" t="s">
        <v>1500</v>
      </c>
      <c r="C21" s="120">
        <f>F8</f>
        <v>3629438.379999999</v>
      </c>
    </row>
    <row r="22" spans="2:8" x14ac:dyDescent="0.25">
      <c r="B22" s="119" t="s">
        <v>1501</v>
      </c>
      <c r="C22" s="120">
        <f>F9+173258.5</f>
        <v>7078936.1500000004</v>
      </c>
    </row>
    <row r="23" spans="2:8" x14ac:dyDescent="0.25">
      <c r="B23" s="119" t="s">
        <v>1502</v>
      </c>
      <c r="C23" s="120">
        <f>F10</f>
        <v>102885.71999999999</v>
      </c>
    </row>
    <row r="24" spans="2:8" x14ac:dyDescent="0.25">
      <c r="B24" s="119" t="s">
        <v>1503</v>
      </c>
      <c r="C24" s="120">
        <f>-E9</f>
        <v>-173258.5</v>
      </c>
      <c r="G24" s="74" t="s">
        <v>1513</v>
      </c>
      <c r="H24" s="58">
        <f>SUM(H26:H29)</f>
        <v>232011.38</v>
      </c>
    </row>
    <row r="25" spans="2:8" x14ac:dyDescent="0.25">
      <c r="B25" s="119" t="s">
        <v>1504</v>
      </c>
      <c r="C25" s="121">
        <f>SUM(C19:C24)</f>
        <v>18838593.839999996</v>
      </c>
    </row>
    <row r="26" spans="2:8" x14ac:dyDescent="0.25">
      <c r="B26" s="119" t="s">
        <v>1505</v>
      </c>
      <c r="C26" s="120">
        <v>-9883.91</v>
      </c>
      <c r="F26">
        <v>4501001</v>
      </c>
      <c r="G26" t="s">
        <v>1509</v>
      </c>
      <c r="H26" s="58">
        <v>171843.48</v>
      </c>
    </row>
    <row r="27" spans="2:8" x14ac:dyDescent="0.25">
      <c r="B27" s="119" t="s">
        <v>1513</v>
      </c>
      <c r="C27" s="120">
        <f>-H24</f>
        <v>-232011.38</v>
      </c>
      <c r="F27">
        <v>4506004</v>
      </c>
      <c r="G27" t="s">
        <v>1510</v>
      </c>
      <c r="H27" s="58">
        <v>5775.5</v>
      </c>
    </row>
    <row r="28" spans="2:8" x14ac:dyDescent="0.25">
      <c r="B28" s="119" t="s">
        <v>1506</v>
      </c>
      <c r="C28" s="122">
        <f>C25+C26+C27</f>
        <v>18596698.549999997</v>
      </c>
      <c r="F28">
        <v>4508030</v>
      </c>
      <c r="G28" t="s">
        <v>1511</v>
      </c>
      <c r="H28" s="58">
        <v>53460</v>
      </c>
    </row>
    <row r="29" spans="2:8" x14ac:dyDescent="0.25">
      <c r="F29">
        <v>4508031</v>
      </c>
      <c r="G29" t="s">
        <v>1512</v>
      </c>
      <c r="H29" s="58">
        <v>932.4</v>
      </c>
    </row>
    <row r="32" spans="2:8" ht="15.75" thickBot="1" x14ac:dyDescent="0.3"/>
    <row r="33" spans="1:3" ht="30.75" thickBot="1" x14ac:dyDescent="0.3">
      <c r="B33" s="125" t="s">
        <v>1538</v>
      </c>
      <c r="C33" s="126">
        <f>C28</f>
        <v>18596698.549999997</v>
      </c>
    </row>
    <row r="34" spans="1:3" ht="15.75" thickBot="1" x14ac:dyDescent="0.3">
      <c r="B34" s="127" t="s">
        <v>1539</v>
      </c>
      <c r="C34" s="128">
        <v>4255595.790000001</v>
      </c>
    </row>
    <row r="35" spans="1:3" ht="15.75" thickBot="1" x14ac:dyDescent="0.3">
      <c r="B35" s="127" t="s">
        <v>1540</v>
      </c>
      <c r="C35" s="129">
        <v>0</v>
      </c>
    </row>
    <row r="36" spans="1:3" ht="15.75" thickBot="1" x14ac:dyDescent="0.3">
      <c r="B36" s="127" t="s">
        <v>1541</v>
      </c>
      <c r="C36" s="128">
        <f>C34+C35</f>
        <v>4255595.790000001</v>
      </c>
    </row>
    <row r="37" spans="1:3" ht="15.75" thickBot="1" x14ac:dyDescent="0.3">
      <c r="B37" s="124" t="s">
        <v>1542</v>
      </c>
      <c r="C37" s="123">
        <f>C36/C33</f>
        <v>0.22883609037153541</v>
      </c>
    </row>
    <row r="38" spans="1:3" x14ac:dyDescent="0.25">
      <c r="A38" s="6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FFF2-8399-4FCC-A5B9-320D39DD0DAA}">
  <sheetPr>
    <pageSetUpPr fitToPage="1"/>
  </sheetPr>
  <dimension ref="A1:D17"/>
  <sheetViews>
    <sheetView workbookViewId="0">
      <selection activeCell="E7" sqref="E7"/>
    </sheetView>
  </sheetViews>
  <sheetFormatPr defaultColWidth="11.42578125" defaultRowHeight="15" x14ac:dyDescent="0.25"/>
  <cols>
    <col min="2" max="2" width="35.5703125" customWidth="1"/>
    <col min="3" max="3" width="14.140625" bestFit="1" customWidth="1"/>
    <col min="4" max="4" width="15.5703125" bestFit="1" customWidth="1"/>
    <col min="5" max="10" width="14.140625" bestFit="1" customWidth="1"/>
    <col min="11" max="12" width="13.140625" bestFit="1" customWidth="1"/>
  </cols>
  <sheetData>
    <row r="1" spans="1:4" ht="19.5" x14ac:dyDescent="0.3">
      <c r="A1" s="112" t="s">
        <v>1514</v>
      </c>
    </row>
    <row r="3" spans="1:4" ht="15.75" thickBot="1" x14ac:dyDescent="0.3"/>
    <row r="4" spans="1:4" ht="15.75" thickBot="1" x14ac:dyDescent="0.3">
      <c r="A4" s="76" t="s">
        <v>15</v>
      </c>
      <c r="B4" s="77" t="s">
        <v>17</v>
      </c>
      <c r="C4" s="78" t="s">
        <v>1487</v>
      </c>
      <c r="D4" s="35"/>
    </row>
    <row r="5" spans="1:4" ht="15.75" thickBot="1" x14ac:dyDescent="0.3">
      <c r="A5" s="115">
        <v>1</v>
      </c>
      <c r="B5" s="79" t="s">
        <v>1515</v>
      </c>
      <c r="C5" s="80">
        <f>GETPIVOTDATA("PRESS 2023",CONSOLIDAT!$A$4,"EC","1")</f>
        <v>7712400</v>
      </c>
    </row>
    <row r="6" spans="1:4" ht="15.75" thickBot="1" x14ac:dyDescent="0.3">
      <c r="A6" s="115">
        <v>2</v>
      </c>
      <c r="B6" s="81" t="s">
        <v>1516</v>
      </c>
      <c r="C6" s="80">
        <f>GETPIVOTDATA("PRESS 2023",CONSOLIDAT!$A$4,"EC","2")</f>
        <v>450000</v>
      </c>
    </row>
    <row r="7" spans="1:4" ht="15.75" thickBot="1" x14ac:dyDescent="0.3">
      <c r="A7" s="115">
        <v>3</v>
      </c>
      <c r="B7" s="81" t="s">
        <v>1517</v>
      </c>
      <c r="C7" s="80">
        <f>GETPIVOTDATA("PRESS 2023",CONSOLIDAT!$A$4,"EC","3")</f>
        <v>3838627</v>
      </c>
    </row>
    <row r="8" spans="1:4" ht="15.75" thickBot="1" x14ac:dyDescent="0.3">
      <c r="A8" s="115">
        <v>4</v>
      </c>
      <c r="B8" s="81" t="s">
        <v>1518</v>
      </c>
      <c r="C8" s="80">
        <f>GETPIVOTDATA("PRESS 2023",CONSOLIDAT!$A$4,"EC","4")</f>
        <v>5985715.9800000004</v>
      </c>
    </row>
    <row r="9" spans="1:4" ht="15.75" thickBot="1" x14ac:dyDescent="0.3">
      <c r="A9" s="115">
        <v>5</v>
      </c>
      <c r="B9" s="81" t="s">
        <v>1519</v>
      </c>
      <c r="C9" s="80">
        <f>GETPIVOTDATA("PRESS 2023",CONSOLIDAT!$A$4,"EC","5")</f>
        <v>388503</v>
      </c>
    </row>
    <row r="10" spans="1:4" ht="15.75" thickBot="1" x14ac:dyDescent="0.3">
      <c r="A10" s="115"/>
      <c r="B10" s="82" t="s">
        <v>1520</v>
      </c>
      <c r="C10" s="83">
        <f>SUM(C5:C9)</f>
        <v>18375245.98</v>
      </c>
    </row>
    <row r="11" spans="1:4" ht="15.75" thickBot="1" x14ac:dyDescent="0.3">
      <c r="A11" s="115">
        <v>1</v>
      </c>
      <c r="B11" s="81" t="s">
        <v>1521</v>
      </c>
      <c r="C11" s="80">
        <f>GETPIVOTDATA("PRESS 2023",CONSOLIDAT!$A$17,"cap","1")</f>
        <v>8294415.6699999897</v>
      </c>
    </row>
    <row r="12" spans="1:4" ht="15.75" thickBot="1" x14ac:dyDescent="0.3">
      <c r="A12" s="115">
        <v>2</v>
      </c>
      <c r="B12" s="81" t="s">
        <v>1522</v>
      </c>
      <c r="C12" s="80">
        <f>GETPIVOTDATA("PRESS 2023",CONSOLIDAT!$A$17,"cap","2")</f>
        <v>7151872.8400000017</v>
      </c>
    </row>
    <row r="13" spans="1:4" ht="15.75" thickBot="1" x14ac:dyDescent="0.3">
      <c r="A13" s="115">
        <v>4</v>
      </c>
      <c r="B13" s="81" t="s">
        <v>1518</v>
      </c>
      <c r="C13" s="80">
        <f>GETPIVOTDATA("PRESS 2023",CONSOLIDAT!$A$17,"cap","4")</f>
        <v>943210</v>
      </c>
    </row>
    <row r="14" spans="1:4" ht="15.75" thickBot="1" x14ac:dyDescent="0.3">
      <c r="B14" s="84" t="s">
        <v>1523</v>
      </c>
      <c r="C14" s="83">
        <f>SUM(C11:C13)</f>
        <v>16389498.50999999</v>
      </c>
    </row>
    <row r="15" spans="1:4" ht="15.75" thickBot="1" x14ac:dyDescent="0.3">
      <c r="B15" s="84" t="s">
        <v>1524</v>
      </c>
      <c r="C15" s="83">
        <f>+C10-C14</f>
        <v>1985747.47000001</v>
      </c>
    </row>
    <row r="16" spans="1:4" ht="15.75" thickBot="1" x14ac:dyDescent="0.3">
      <c r="B16" s="85" t="s">
        <v>1525</v>
      </c>
      <c r="C16" s="80">
        <f>GETPIVOTDATA("PRESS 2023",CONSOLIDAT!$A$17,"cap","3")+GETPIVOTDATA("PRESS 2023",CONSOLIDAT!$A$17,"cap","9")</f>
        <v>1763714.4700000002</v>
      </c>
      <c r="D16" t="s">
        <v>1527</v>
      </c>
    </row>
    <row r="17" spans="2:3" ht="15.75" thickBot="1" x14ac:dyDescent="0.3">
      <c r="B17" s="130" t="s">
        <v>1526</v>
      </c>
      <c r="C17" s="131">
        <f>+C15-C16</f>
        <v>222033.00000000978</v>
      </c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41F6-E8DC-453A-991C-F331B976C571}">
  <dimension ref="A1:E331"/>
  <sheetViews>
    <sheetView topLeftCell="A76" workbookViewId="0">
      <selection activeCell="E83" sqref="E83"/>
    </sheetView>
  </sheetViews>
  <sheetFormatPr defaultColWidth="14.140625" defaultRowHeight="15" x14ac:dyDescent="0.25"/>
  <cols>
    <col min="1" max="1" width="8.5703125" customWidth="1"/>
    <col min="2" max="2" width="10.140625" bestFit="1" customWidth="1"/>
    <col min="3" max="3" width="12.140625" bestFit="1" customWidth="1"/>
    <col min="4" max="4" width="13.7109375" bestFit="1" customWidth="1"/>
    <col min="5" max="5" width="69.5703125" customWidth="1"/>
  </cols>
  <sheetData>
    <row r="1" spans="1:5" x14ac:dyDescent="0.25">
      <c r="A1" s="13" t="s">
        <v>770</v>
      </c>
      <c r="E1" s="14" t="s">
        <v>771</v>
      </c>
    </row>
    <row r="2" spans="1:5" ht="29.25" x14ac:dyDescent="0.25">
      <c r="A2" s="9" t="s">
        <v>772</v>
      </c>
      <c r="B2" s="10" t="s">
        <v>773</v>
      </c>
      <c r="C2" s="10" t="s">
        <v>774</v>
      </c>
      <c r="D2" s="10" t="s">
        <v>775</v>
      </c>
      <c r="E2" s="10" t="s">
        <v>776</v>
      </c>
    </row>
    <row r="3" spans="1:5" x14ac:dyDescent="0.25">
      <c r="A3" s="11">
        <v>1</v>
      </c>
      <c r="B3" s="12" t="s">
        <v>325</v>
      </c>
      <c r="C3" s="12" t="s">
        <v>325</v>
      </c>
      <c r="D3" s="12" t="s">
        <v>325</v>
      </c>
      <c r="E3" s="12" t="s">
        <v>777</v>
      </c>
    </row>
    <row r="4" spans="1:5" x14ac:dyDescent="0.25">
      <c r="A4" s="11" t="s">
        <v>325</v>
      </c>
      <c r="B4" s="12">
        <v>10</v>
      </c>
      <c r="C4" s="12" t="s">
        <v>325</v>
      </c>
      <c r="D4" s="12" t="s">
        <v>325</v>
      </c>
      <c r="E4" s="12" t="s">
        <v>778</v>
      </c>
    </row>
    <row r="5" spans="1:5" x14ac:dyDescent="0.25">
      <c r="A5" s="11" t="s">
        <v>325</v>
      </c>
      <c r="B5" s="12" t="s">
        <v>325</v>
      </c>
      <c r="C5" s="12">
        <v>100</v>
      </c>
      <c r="D5" s="12" t="s">
        <v>325</v>
      </c>
      <c r="E5" s="12" t="s">
        <v>779</v>
      </c>
    </row>
    <row r="6" spans="1:5" x14ac:dyDescent="0.25">
      <c r="A6" s="11" t="s">
        <v>325</v>
      </c>
      <c r="B6" s="12" t="s">
        <v>325</v>
      </c>
      <c r="C6" s="12">
        <v>101</v>
      </c>
      <c r="D6" s="12" t="s">
        <v>325</v>
      </c>
      <c r="E6" s="12" t="s">
        <v>780</v>
      </c>
    </row>
    <row r="7" spans="1:5" x14ac:dyDescent="0.25">
      <c r="A7" s="11" t="s">
        <v>325</v>
      </c>
      <c r="B7" s="12" t="s">
        <v>325</v>
      </c>
      <c r="C7" s="12">
        <v>102</v>
      </c>
      <c r="D7" s="12" t="s">
        <v>325</v>
      </c>
      <c r="E7" s="12" t="s">
        <v>781</v>
      </c>
    </row>
    <row r="8" spans="1:5" x14ac:dyDescent="0.25">
      <c r="A8" s="11" t="s">
        <v>325</v>
      </c>
      <c r="B8" s="12">
        <v>11</v>
      </c>
      <c r="C8" s="12" t="s">
        <v>325</v>
      </c>
      <c r="D8" s="12" t="s">
        <v>325</v>
      </c>
      <c r="E8" s="12" t="s">
        <v>782</v>
      </c>
    </row>
    <row r="9" spans="1:5" x14ac:dyDescent="0.25">
      <c r="A9" s="11" t="s">
        <v>325</v>
      </c>
      <c r="B9" s="12" t="s">
        <v>325</v>
      </c>
      <c r="C9" s="12">
        <v>110</v>
      </c>
      <c r="D9" s="12" t="s">
        <v>325</v>
      </c>
      <c r="E9" s="12" t="s">
        <v>783</v>
      </c>
    </row>
    <row r="10" spans="1:5" x14ac:dyDescent="0.25">
      <c r="A10" s="11" t="s">
        <v>325</v>
      </c>
      <c r="B10" s="12" t="s">
        <v>325</v>
      </c>
      <c r="C10" s="12">
        <v>111</v>
      </c>
      <c r="D10" s="12" t="s">
        <v>325</v>
      </c>
      <c r="E10" s="12" t="s">
        <v>784</v>
      </c>
    </row>
    <row r="11" spans="1:5" ht="29.25" x14ac:dyDescent="0.25">
      <c r="A11" s="11" t="s">
        <v>325</v>
      </c>
      <c r="B11" s="12" t="s">
        <v>325</v>
      </c>
      <c r="C11" s="12">
        <v>112</v>
      </c>
      <c r="D11" s="12" t="s">
        <v>325</v>
      </c>
      <c r="E11" s="12" t="s">
        <v>785</v>
      </c>
    </row>
    <row r="12" spans="1:5" ht="29.25" x14ac:dyDescent="0.25">
      <c r="A12" s="11" t="s">
        <v>325</v>
      </c>
      <c r="B12" s="12" t="s">
        <v>325</v>
      </c>
      <c r="C12" s="12">
        <v>113</v>
      </c>
      <c r="D12" s="12" t="s">
        <v>325</v>
      </c>
      <c r="E12" s="12" t="s">
        <v>786</v>
      </c>
    </row>
    <row r="13" spans="1:5" ht="29.25" x14ac:dyDescent="0.25">
      <c r="A13" s="11" t="s">
        <v>325</v>
      </c>
      <c r="B13" s="12" t="s">
        <v>325</v>
      </c>
      <c r="C13" s="12">
        <v>114</v>
      </c>
      <c r="D13" s="12" t="s">
        <v>325</v>
      </c>
      <c r="E13" s="12" t="s">
        <v>787</v>
      </c>
    </row>
    <row r="14" spans="1:5" x14ac:dyDescent="0.25">
      <c r="A14" s="11" t="s">
        <v>325</v>
      </c>
      <c r="B14" s="12" t="s">
        <v>325</v>
      </c>
      <c r="C14" s="12">
        <v>115</v>
      </c>
      <c r="D14" s="12" t="s">
        <v>325</v>
      </c>
      <c r="E14" s="12" t="s">
        <v>788</v>
      </c>
    </row>
    <row r="15" spans="1:5" ht="29.25" x14ac:dyDescent="0.25">
      <c r="A15" s="11" t="s">
        <v>325</v>
      </c>
      <c r="B15" s="12" t="s">
        <v>325</v>
      </c>
      <c r="C15" s="12">
        <v>116</v>
      </c>
      <c r="D15" s="12" t="s">
        <v>325</v>
      </c>
      <c r="E15" s="12" t="s">
        <v>789</v>
      </c>
    </row>
    <row r="16" spans="1:5" x14ac:dyDescent="0.25">
      <c r="A16" s="11" t="s">
        <v>325</v>
      </c>
      <c r="B16" s="12" t="s">
        <v>325</v>
      </c>
      <c r="C16" s="12">
        <v>117</v>
      </c>
      <c r="D16" s="12" t="s">
        <v>325</v>
      </c>
      <c r="E16" s="12" t="s">
        <v>790</v>
      </c>
    </row>
    <row r="17" spans="1:5" x14ac:dyDescent="0.25">
      <c r="A17" s="11" t="s">
        <v>325</v>
      </c>
      <c r="B17" s="12">
        <v>13</v>
      </c>
      <c r="C17" s="12" t="s">
        <v>325</v>
      </c>
      <c r="D17" s="12" t="s">
        <v>325</v>
      </c>
      <c r="E17" s="12" t="s">
        <v>791</v>
      </c>
    </row>
    <row r="18" spans="1:5" x14ac:dyDescent="0.25">
      <c r="A18" s="11" t="s">
        <v>325</v>
      </c>
      <c r="B18" s="12" t="s">
        <v>325</v>
      </c>
      <c r="C18" s="12">
        <v>130</v>
      </c>
      <c r="D18" s="12" t="s">
        <v>325</v>
      </c>
      <c r="E18" s="12" t="s">
        <v>792</v>
      </c>
    </row>
    <row r="19" spans="1:5" ht="29.25" x14ac:dyDescent="0.25">
      <c r="A19" s="11" t="s">
        <v>325</v>
      </c>
      <c r="B19" s="12">
        <v>16</v>
      </c>
      <c r="C19" s="12" t="s">
        <v>325</v>
      </c>
      <c r="D19" s="12" t="s">
        <v>325</v>
      </c>
      <c r="E19" s="12" t="s">
        <v>793</v>
      </c>
    </row>
    <row r="20" spans="1:5" x14ac:dyDescent="0.25">
      <c r="A20" s="11" t="s">
        <v>325</v>
      </c>
      <c r="B20" s="12" t="s">
        <v>325</v>
      </c>
      <c r="C20" s="12">
        <v>160</v>
      </c>
      <c r="D20" s="12" t="s">
        <v>325</v>
      </c>
      <c r="E20" s="12" t="s">
        <v>794</v>
      </c>
    </row>
    <row r="21" spans="1:5" x14ac:dyDescent="0.25">
      <c r="A21" s="11" t="s">
        <v>325</v>
      </c>
      <c r="B21" s="12" t="s">
        <v>325</v>
      </c>
      <c r="C21" s="12">
        <v>161</v>
      </c>
      <c r="D21" s="12" t="s">
        <v>325</v>
      </c>
      <c r="E21" s="12" t="s">
        <v>795</v>
      </c>
    </row>
    <row r="22" spans="1:5" x14ac:dyDescent="0.25">
      <c r="A22" s="11" t="s">
        <v>325</v>
      </c>
      <c r="B22" s="12">
        <v>17</v>
      </c>
      <c r="C22" s="12" t="s">
        <v>325</v>
      </c>
      <c r="D22" s="12" t="s">
        <v>325</v>
      </c>
      <c r="E22" s="12" t="s">
        <v>796</v>
      </c>
    </row>
    <row r="23" spans="1:5" x14ac:dyDescent="0.25">
      <c r="A23" s="11" t="s">
        <v>325</v>
      </c>
      <c r="B23" s="12" t="s">
        <v>325</v>
      </c>
      <c r="C23" s="12">
        <v>170</v>
      </c>
      <c r="D23" s="12" t="s">
        <v>325</v>
      </c>
      <c r="E23" s="12" t="s">
        <v>797</v>
      </c>
    </row>
    <row r="24" spans="1:5" ht="29.25" x14ac:dyDescent="0.25">
      <c r="A24" s="11" t="s">
        <v>325</v>
      </c>
      <c r="B24" s="12" t="s">
        <v>325</v>
      </c>
      <c r="C24" s="12">
        <v>171</v>
      </c>
      <c r="D24" s="12" t="s">
        <v>325</v>
      </c>
      <c r="E24" s="12" t="s">
        <v>798</v>
      </c>
    </row>
    <row r="25" spans="1:5" ht="29.25" x14ac:dyDescent="0.25">
      <c r="A25" s="11" t="s">
        <v>325</v>
      </c>
      <c r="B25" s="12" t="s">
        <v>325</v>
      </c>
      <c r="C25" s="12">
        <v>179</v>
      </c>
      <c r="D25" s="12" t="s">
        <v>325</v>
      </c>
      <c r="E25" s="12" t="s">
        <v>799</v>
      </c>
    </row>
    <row r="26" spans="1:5" x14ac:dyDescent="0.25">
      <c r="A26" s="11" t="s">
        <v>325</v>
      </c>
      <c r="B26" s="12">
        <v>18</v>
      </c>
      <c r="C26" s="12" t="s">
        <v>325</v>
      </c>
      <c r="D26" s="12" t="s">
        <v>325</v>
      </c>
      <c r="E26" s="12" t="s">
        <v>800</v>
      </c>
    </row>
    <row r="27" spans="1:5" x14ac:dyDescent="0.25">
      <c r="A27" s="11" t="s">
        <v>325</v>
      </c>
      <c r="B27" s="12">
        <v>19</v>
      </c>
      <c r="C27" s="12" t="s">
        <v>325</v>
      </c>
      <c r="D27" s="12" t="s">
        <v>325</v>
      </c>
      <c r="E27" s="12" t="s">
        <v>801</v>
      </c>
    </row>
    <row r="28" spans="1:5" x14ac:dyDescent="0.25">
      <c r="A28" s="11">
        <v>2</v>
      </c>
      <c r="B28" s="12" t="s">
        <v>325</v>
      </c>
      <c r="C28" s="12" t="s">
        <v>325</v>
      </c>
      <c r="D28" s="12" t="s">
        <v>325</v>
      </c>
      <c r="E28" s="12" t="s">
        <v>802</v>
      </c>
    </row>
    <row r="29" spans="1:5" x14ac:dyDescent="0.25">
      <c r="A29" s="11" t="s">
        <v>325</v>
      </c>
      <c r="B29" s="12">
        <v>21</v>
      </c>
      <c r="C29" s="12" t="s">
        <v>325</v>
      </c>
      <c r="D29" s="12" t="s">
        <v>325</v>
      </c>
      <c r="E29" s="12" t="s">
        <v>803</v>
      </c>
    </row>
    <row r="30" spans="1:5" x14ac:dyDescent="0.25">
      <c r="A30" s="11" t="s">
        <v>325</v>
      </c>
      <c r="B30" s="12" t="s">
        <v>325</v>
      </c>
      <c r="C30" s="12">
        <v>210</v>
      </c>
      <c r="D30" s="12" t="s">
        <v>325</v>
      </c>
      <c r="E30" s="12" t="s">
        <v>804</v>
      </c>
    </row>
    <row r="31" spans="1:5" x14ac:dyDescent="0.25">
      <c r="A31" s="11" t="s">
        <v>325</v>
      </c>
      <c r="B31" s="12">
        <v>22</v>
      </c>
      <c r="C31" s="12" t="s">
        <v>325</v>
      </c>
      <c r="D31" s="12" t="s">
        <v>325</v>
      </c>
      <c r="E31" s="12" t="s">
        <v>805</v>
      </c>
    </row>
    <row r="32" spans="1:5" x14ac:dyDescent="0.25">
      <c r="A32" s="11" t="s">
        <v>325</v>
      </c>
      <c r="B32" s="12" t="s">
        <v>325</v>
      </c>
      <c r="C32" s="12">
        <v>220</v>
      </c>
      <c r="D32" s="12" t="s">
        <v>325</v>
      </c>
      <c r="E32" s="12" t="s">
        <v>806</v>
      </c>
    </row>
    <row r="33" spans="1:5" x14ac:dyDescent="0.25">
      <c r="A33" s="11" t="s">
        <v>325</v>
      </c>
      <c r="B33" s="12" t="s">
        <v>325</v>
      </c>
      <c r="C33" s="12" t="s">
        <v>325</v>
      </c>
      <c r="D33" s="12" t="s">
        <v>807</v>
      </c>
      <c r="E33" s="12" t="s">
        <v>808</v>
      </c>
    </row>
    <row r="34" spans="1:5" x14ac:dyDescent="0.25">
      <c r="A34" s="11" t="s">
        <v>325</v>
      </c>
      <c r="B34" s="12" t="s">
        <v>325</v>
      </c>
      <c r="C34" s="12" t="s">
        <v>325</v>
      </c>
      <c r="D34" s="12" t="s">
        <v>809</v>
      </c>
      <c r="E34" s="12" t="s">
        <v>810</v>
      </c>
    </row>
    <row r="35" spans="1:5" x14ac:dyDescent="0.25">
      <c r="A35" s="11" t="s">
        <v>325</v>
      </c>
      <c r="B35" s="12" t="s">
        <v>325</v>
      </c>
      <c r="C35" s="12" t="s">
        <v>325</v>
      </c>
      <c r="D35" s="12" t="s">
        <v>811</v>
      </c>
      <c r="E35" s="12" t="s">
        <v>812</v>
      </c>
    </row>
    <row r="36" spans="1:5" x14ac:dyDescent="0.25">
      <c r="A36" s="11" t="s">
        <v>325</v>
      </c>
      <c r="B36" s="12" t="s">
        <v>325</v>
      </c>
      <c r="C36" s="12" t="s">
        <v>325</v>
      </c>
      <c r="D36" s="12" t="s">
        <v>813</v>
      </c>
      <c r="E36" s="12" t="s">
        <v>814</v>
      </c>
    </row>
    <row r="37" spans="1:5" x14ac:dyDescent="0.25">
      <c r="A37" s="11" t="s">
        <v>325</v>
      </c>
      <c r="B37" s="12" t="s">
        <v>325</v>
      </c>
      <c r="C37" s="12" t="s">
        <v>325</v>
      </c>
      <c r="D37" s="12" t="s">
        <v>815</v>
      </c>
      <c r="E37" s="12" t="s">
        <v>816</v>
      </c>
    </row>
    <row r="38" spans="1:5" x14ac:dyDescent="0.25">
      <c r="A38" s="11" t="s">
        <v>325</v>
      </c>
      <c r="B38" s="12" t="s">
        <v>325</v>
      </c>
      <c r="C38" s="12" t="s">
        <v>325</v>
      </c>
      <c r="D38" s="12" t="s">
        <v>817</v>
      </c>
      <c r="E38" s="12" t="s">
        <v>818</v>
      </c>
    </row>
    <row r="39" spans="1:5" x14ac:dyDescent="0.25">
      <c r="A39" s="11" t="s">
        <v>325</v>
      </c>
      <c r="B39" s="12" t="s">
        <v>325</v>
      </c>
      <c r="C39" s="12" t="s">
        <v>325</v>
      </c>
      <c r="D39" s="12" t="s">
        <v>819</v>
      </c>
      <c r="E39" s="12" t="s">
        <v>820</v>
      </c>
    </row>
    <row r="40" spans="1:5" x14ac:dyDescent="0.25">
      <c r="A40" s="11" t="s">
        <v>325</v>
      </c>
      <c r="B40" s="12" t="s">
        <v>325</v>
      </c>
      <c r="C40" s="12" t="s">
        <v>325</v>
      </c>
      <c r="D40" s="12" t="s">
        <v>821</v>
      </c>
      <c r="E40" s="12" t="s">
        <v>822</v>
      </c>
    </row>
    <row r="41" spans="1:5" x14ac:dyDescent="0.25">
      <c r="A41" s="11" t="s">
        <v>325</v>
      </c>
      <c r="B41" s="12" t="s">
        <v>325</v>
      </c>
      <c r="C41" s="12" t="s">
        <v>325</v>
      </c>
      <c r="D41" s="12" t="s">
        <v>823</v>
      </c>
      <c r="E41" s="12" t="s">
        <v>824</v>
      </c>
    </row>
    <row r="42" spans="1:5" x14ac:dyDescent="0.25">
      <c r="A42" s="11" t="s">
        <v>325</v>
      </c>
      <c r="B42" s="12" t="s">
        <v>325</v>
      </c>
      <c r="C42" s="12" t="s">
        <v>325</v>
      </c>
      <c r="D42" s="12" t="s">
        <v>825</v>
      </c>
      <c r="E42" s="12" t="s">
        <v>826</v>
      </c>
    </row>
    <row r="43" spans="1:5" ht="29.25" x14ac:dyDescent="0.25">
      <c r="A43" s="11" t="s">
        <v>325</v>
      </c>
      <c r="B43" s="12">
        <v>26</v>
      </c>
      <c r="C43" s="12" t="s">
        <v>325</v>
      </c>
      <c r="D43" s="12" t="s">
        <v>325</v>
      </c>
      <c r="E43" s="12" t="s">
        <v>827</v>
      </c>
    </row>
    <row r="44" spans="1:5" x14ac:dyDescent="0.25">
      <c r="A44" s="11" t="s">
        <v>325</v>
      </c>
      <c r="B44" s="12" t="s">
        <v>325</v>
      </c>
      <c r="C44" s="12">
        <v>260</v>
      </c>
      <c r="D44" s="12" t="s">
        <v>325</v>
      </c>
      <c r="E44" s="12" t="s">
        <v>794</v>
      </c>
    </row>
    <row r="45" spans="1:5" x14ac:dyDescent="0.25">
      <c r="A45" s="11" t="s">
        <v>325</v>
      </c>
      <c r="B45" s="12" t="s">
        <v>325</v>
      </c>
      <c r="C45" s="12">
        <v>261</v>
      </c>
      <c r="D45" s="12" t="s">
        <v>325</v>
      </c>
      <c r="E45" s="12" t="s">
        <v>795</v>
      </c>
    </row>
    <row r="46" spans="1:5" x14ac:dyDescent="0.25">
      <c r="A46" s="11" t="s">
        <v>325</v>
      </c>
      <c r="B46" s="12">
        <v>27</v>
      </c>
      <c r="C46" s="12" t="s">
        <v>325</v>
      </c>
      <c r="D46" s="12" t="s">
        <v>325</v>
      </c>
      <c r="E46" s="12" t="s">
        <v>828</v>
      </c>
    </row>
    <row r="47" spans="1:5" x14ac:dyDescent="0.25">
      <c r="A47" s="11" t="s">
        <v>325</v>
      </c>
      <c r="B47" s="12" t="s">
        <v>325</v>
      </c>
      <c r="C47" s="12">
        <v>270</v>
      </c>
      <c r="D47" s="12" t="s">
        <v>325</v>
      </c>
      <c r="E47" s="12" t="s">
        <v>829</v>
      </c>
    </row>
    <row r="48" spans="1:5" x14ac:dyDescent="0.25">
      <c r="A48" s="11" t="s">
        <v>325</v>
      </c>
      <c r="B48" s="12">
        <v>28</v>
      </c>
      <c r="C48" s="12" t="s">
        <v>325</v>
      </c>
      <c r="D48" s="12" t="s">
        <v>325</v>
      </c>
      <c r="E48" s="12" t="s">
        <v>830</v>
      </c>
    </row>
    <row r="49" spans="1:5" x14ac:dyDescent="0.25">
      <c r="A49" s="11" t="s">
        <v>325</v>
      </c>
      <c r="B49" s="12">
        <v>29</v>
      </c>
      <c r="C49" s="12" t="s">
        <v>325</v>
      </c>
      <c r="D49" s="12" t="s">
        <v>325</v>
      </c>
      <c r="E49" s="12" t="s">
        <v>831</v>
      </c>
    </row>
    <row r="50" spans="1:5" x14ac:dyDescent="0.25">
      <c r="A50" s="11" t="s">
        <v>325</v>
      </c>
      <c r="B50" s="12" t="s">
        <v>325</v>
      </c>
      <c r="C50" s="12">
        <v>290</v>
      </c>
      <c r="D50" s="12" t="s">
        <v>325</v>
      </c>
      <c r="E50" s="12" t="s">
        <v>832</v>
      </c>
    </row>
    <row r="51" spans="1:5" x14ac:dyDescent="0.25">
      <c r="A51" s="11" t="s">
        <v>325</v>
      </c>
      <c r="B51" s="12" t="s">
        <v>325</v>
      </c>
      <c r="C51" s="12">
        <v>291</v>
      </c>
      <c r="D51" s="12" t="s">
        <v>325</v>
      </c>
      <c r="E51" s="12" t="s">
        <v>833</v>
      </c>
    </row>
    <row r="52" spans="1:5" ht="29.25" x14ac:dyDescent="0.25">
      <c r="A52" s="11" t="s">
        <v>325</v>
      </c>
      <c r="B52" s="12" t="s">
        <v>325</v>
      </c>
      <c r="C52" s="12">
        <v>292</v>
      </c>
      <c r="D52" s="12" t="s">
        <v>325</v>
      </c>
      <c r="E52" s="12" t="s">
        <v>834</v>
      </c>
    </row>
    <row r="53" spans="1:5" x14ac:dyDescent="0.25">
      <c r="A53" s="11" t="s">
        <v>325</v>
      </c>
      <c r="B53" s="12" t="s">
        <v>325</v>
      </c>
      <c r="C53" s="12">
        <v>293</v>
      </c>
      <c r="D53" s="12" t="s">
        <v>325</v>
      </c>
      <c r="E53" s="12" t="s">
        <v>835</v>
      </c>
    </row>
    <row r="54" spans="1:5" ht="29.25" x14ac:dyDescent="0.25">
      <c r="A54" s="11" t="s">
        <v>325</v>
      </c>
      <c r="B54" s="12" t="s">
        <v>325</v>
      </c>
      <c r="C54" s="12">
        <v>294</v>
      </c>
      <c r="D54" s="12" t="s">
        <v>325</v>
      </c>
      <c r="E54" s="12" t="s">
        <v>836</v>
      </c>
    </row>
    <row r="55" spans="1:5" x14ac:dyDescent="0.25">
      <c r="A55" s="11" t="s">
        <v>325</v>
      </c>
      <c r="B55" s="12" t="s">
        <v>325</v>
      </c>
      <c r="C55" s="12">
        <v>295</v>
      </c>
      <c r="D55" s="12" t="s">
        <v>325</v>
      </c>
      <c r="E55" s="12" t="s">
        <v>837</v>
      </c>
    </row>
    <row r="56" spans="1:5" ht="29.25" x14ac:dyDescent="0.25">
      <c r="A56" s="11" t="s">
        <v>325</v>
      </c>
      <c r="B56" s="12" t="s">
        <v>325</v>
      </c>
      <c r="C56" s="12">
        <v>296</v>
      </c>
      <c r="D56" s="12" t="s">
        <v>325</v>
      </c>
      <c r="E56" s="12" t="s">
        <v>838</v>
      </c>
    </row>
    <row r="57" spans="1:5" x14ac:dyDescent="0.25">
      <c r="A57" s="11" t="s">
        <v>325</v>
      </c>
      <c r="B57" s="12" t="s">
        <v>325</v>
      </c>
      <c r="C57" s="12">
        <v>299</v>
      </c>
      <c r="D57" s="12" t="s">
        <v>325</v>
      </c>
      <c r="E57" s="12" t="s">
        <v>839</v>
      </c>
    </row>
    <row r="58" spans="1:5" x14ac:dyDescent="0.25">
      <c r="A58" s="11">
        <v>3</v>
      </c>
      <c r="B58" s="12" t="s">
        <v>325</v>
      </c>
      <c r="C58" s="12" t="s">
        <v>325</v>
      </c>
      <c r="D58" s="12" t="s">
        <v>325</v>
      </c>
      <c r="E58" s="12" t="s">
        <v>840</v>
      </c>
    </row>
    <row r="59" spans="1:5" x14ac:dyDescent="0.25">
      <c r="A59" s="11" t="s">
        <v>325</v>
      </c>
      <c r="B59" s="12">
        <v>30</v>
      </c>
      <c r="C59" s="12" t="s">
        <v>325</v>
      </c>
      <c r="D59" s="12" t="s">
        <v>325</v>
      </c>
      <c r="E59" s="12" t="s">
        <v>841</v>
      </c>
    </row>
    <row r="60" spans="1:5" x14ac:dyDescent="0.25">
      <c r="A60" s="11" t="s">
        <v>325</v>
      </c>
      <c r="B60" s="12" t="s">
        <v>325</v>
      </c>
      <c r="C60" s="12">
        <v>300</v>
      </c>
      <c r="D60" s="12" t="s">
        <v>325</v>
      </c>
      <c r="E60" s="12" t="s">
        <v>842</v>
      </c>
    </row>
    <row r="61" spans="1:5" x14ac:dyDescent="0.25">
      <c r="A61" s="11" t="s">
        <v>325</v>
      </c>
      <c r="B61" s="12" t="s">
        <v>325</v>
      </c>
      <c r="C61" s="12">
        <v>301</v>
      </c>
      <c r="D61" s="12" t="s">
        <v>325</v>
      </c>
      <c r="E61" s="12" t="s">
        <v>843</v>
      </c>
    </row>
    <row r="62" spans="1:5" x14ac:dyDescent="0.25">
      <c r="A62" s="11" t="s">
        <v>325</v>
      </c>
      <c r="B62" s="12" t="s">
        <v>325</v>
      </c>
      <c r="C62" s="12">
        <v>302</v>
      </c>
      <c r="D62" s="12" t="s">
        <v>325</v>
      </c>
      <c r="E62" s="12" t="s">
        <v>844</v>
      </c>
    </row>
    <row r="63" spans="1:5" x14ac:dyDescent="0.25">
      <c r="A63" s="11" t="s">
        <v>325</v>
      </c>
      <c r="B63" s="12" t="s">
        <v>325</v>
      </c>
      <c r="C63" s="12">
        <v>303</v>
      </c>
      <c r="D63" s="12" t="s">
        <v>325</v>
      </c>
      <c r="E63" s="12" t="s">
        <v>845</v>
      </c>
    </row>
    <row r="64" spans="1:5" x14ac:dyDescent="0.25">
      <c r="A64" s="11" t="s">
        <v>325</v>
      </c>
      <c r="B64" s="12" t="s">
        <v>325</v>
      </c>
      <c r="C64" s="12">
        <v>304</v>
      </c>
      <c r="D64" s="12" t="s">
        <v>325</v>
      </c>
      <c r="E64" s="12" t="s">
        <v>846</v>
      </c>
    </row>
    <row r="65" spans="1:5" x14ac:dyDescent="0.25">
      <c r="A65" s="11" t="s">
        <v>325</v>
      </c>
      <c r="B65" s="12" t="s">
        <v>325</v>
      </c>
      <c r="C65" s="12">
        <v>309</v>
      </c>
      <c r="D65" s="12" t="s">
        <v>325</v>
      </c>
      <c r="E65" s="12" t="s">
        <v>847</v>
      </c>
    </row>
    <row r="66" spans="1:5" ht="29.25" x14ac:dyDescent="0.25">
      <c r="A66" s="11" t="s">
        <v>325</v>
      </c>
      <c r="B66" s="12">
        <v>31</v>
      </c>
      <c r="C66" s="12" t="s">
        <v>325</v>
      </c>
      <c r="D66" s="12" t="s">
        <v>325</v>
      </c>
      <c r="E66" s="12" t="s">
        <v>848</v>
      </c>
    </row>
    <row r="67" spans="1:5" x14ac:dyDescent="0.25">
      <c r="A67" s="11" t="s">
        <v>325</v>
      </c>
      <c r="B67" s="12" t="s">
        <v>325</v>
      </c>
      <c r="C67" s="12">
        <v>310</v>
      </c>
      <c r="D67" s="12" t="s">
        <v>325</v>
      </c>
      <c r="E67" s="12" t="s">
        <v>849</v>
      </c>
    </row>
    <row r="68" spans="1:5" x14ac:dyDescent="0.25">
      <c r="A68" s="11" t="s">
        <v>325</v>
      </c>
      <c r="B68" s="12" t="s">
        <v>325</v>
      </c>
      <c r="C68" s="12">
        <v>311</v>
      </c>
      <c r="D68" s="12" t="s">
        <v>325</v>
      </c>
      <c r="E68" s="12" t="s">
        <v>850</v>
      </c>
    </row>
    <row r="69" spans="1:5" x14ac:dyDescent="0.25">
      <c r="A69" s="11" t="s">
        <v>325</v>
      </c>
      <c r="B69" s="12" t="s">
        <v>325</v>
      </c>
      <c r="C69" s="12">
        <v>312</v>
      </c>
      <c r="D69" s="12" t="s">
        <v>325</v>
      </c>
      <c r="E69" s="12" t="s">
        <v>851</v>
      </c>
    </row>
    <row r="70" spans="1:5" x14ac:dyDescent="0.25">
      <c r="A70" s="11" t="s">
        <v>325</v>
      </c>
      <c r="B70" s="12" t="s">
        <v>325</v>
      </c>
      <c r="C70" s="12">
        <v>313</v>
      </c>
      <c r="D70" s="12" t="s">
        <v>325</v>
      </c>
      <c r="E70" s="12" t="s">
        <v>852</v>
      </c>
    </row>
    <row r="71" spans="1:5" ht="29.25" x14ac:dyDescent="0.25">
      <c r="A71" s="11" t="s">
        <v>325</v>
      </c>
      <c r="B71" s="12" t="s">
        <v>325</v>
      </c>
      <c r="C71" s="12">
        <v>319</v>
      </c>
      <c r="D71" s="12" t="s">
        <v>325</v>
      </c>
      <c r="E71" s="12" t="s">
        <v>853</v>
      </c>
    </row>
    <row r="72" spans="1:5" x14ac:dyDescent="0.25">
      <c r="A72" s="11" t="s">
        <v>325</v>
      </c>
      <c r="B72" s="12">
        <v>32</v>
      </c>
      <c r="C72" s="12" t="s">
        <v>325</v>
      </c>
      <c r="D72" s="12" t="s">
        <v>325</v>
      </c>
      <c r="E72" s="12" t="s">
        <v>854</v>
      </c>
    </row>
    <row r="73" spans="1:5" x14ac:dyDescent="0.25">
      <c r="A73" s="11" t="s">
        <v>325</v>
      </c>
      <c r="B73" s="12" t="s">
        <v>325</v>
      </c>
      <c r="C73" s="12">
        <v>320</v>
      </c>
      <c r="D73" s="12" t="s">
        <v>325</v>
      </c>
      <c r="E73" s="12">
        <v>0</v>
      </c>
    </row>
    <row r="74" spans="1:5" x14ac:dyDescent="0.25">
      <c r="A74" s="11" t="s">
        <v>325</v>
      </c>
      <c r="B74" s="12" t="s">
        <v>325</v>
      </c>
      <c r="C74" s="12">
        <v>321</v>
      </c>
      <c r="D74" s="12" t="s">
        <v>325</v>
      </c>
      <c r="E74" s="12" t="s">
        <v>855</v>
      </c>
    </row>
    <row r="75" spans="1:5" x14ac:dyDescent="0.25">
      <c r="A75" s="11" t="s">
        <v>325</v>
      </c>
      <c r="B75" s="12" t="s">
        <v>325</v>
      </c>
      <c r="C75" s="12">
        <v>322</v>
      </c>
      <c r="D75" s="12" t="s">
        <v>325</v>
      </c>
      <c r="E75" s="12" t="s">
        <v>856</v>
      </c>
    </row>
    <row r="76" spans="1:5" x14ac:dyDescent="0.25">
      <c r="A76" s="11" t="s">
        <v>325</v>
      </c>
      <c r="B76" s="12" t="s">
        <v>325</v>
      </c>
      <c r="C76" s="12">
        <v>323</v>
      </c>
      <c r="D76" s="12" t="s">
        <v>325</v>
      </c>
      <c r="E76" s="12" t="s">
        <v>857</v>
      </c>
    </row>
    <row r="77" spans="1:5" x14ac:dyDescent="0.25">
      <c r="A77" s="11" t="s">
        <v>325</v>
      </c>
      <c r="B77" s="12" t="s">
        <v>325</v>
      </c>
      <c r="C77" s="12">
        <v>324</v>
      </c>
      <c r="D77" s="12" t="s">
        <v>325</v>
      </c>
      <c r="E77" s="12" t="s">
        <v>858</v>
      </c>
    </row>
    <row r="78" spans="1:5" x14ac:dyDescent="0.25">
      <c r="A78" s="11" t="s">
        <v>325</v>
      </c>
      <c r="B78" s="12" t="s">
        <v>325</v>
      </c>
      <c r="C78" s="12">
        <v>325</v>
      </c>
      <c r="D78" s="12" t="s">
        <v>325</v>
      </c>
      <c r="E78" s="12" t="s">
        <v>859</v>
      </c>
    </row>
    <row r="79" spans="1:5" x14ac:dyDescent="0.25">
      <c r="A79" s="11" t="s">
        <v>325</v>
      </c>
      <c r="B79" s="12" t="s">
        <v>325</v>
      </c>
      <c r="C79" s="12">
        <v>326</v>
      </c>
      <c r="D79" s="12" t="s">
        <v>325</v>
      </c>
      <c r="E79" s="12" t="s">
        <v>860</v>
      </c>
    </row>
    <row r="80" spans="1:5" ht="29.25" x14ac:dyDescent="0.25">
      <c r="A80" s="11" t="s">
        <v>325</v>
      </c>
      <c r="B80" s="12" t="s">
        <v>325</v>
      </c>
      <c r="C80" s="12">
        <v>329</v>
      </c>
      <c r="D80" s="12" t="s">
        <v>325</v>
      </c>
      <c r="E80" s="12" t="s">
        <v>861</v>
      </c>
    </row>
    <row r="81" spans="1:5" ht="29.25" x14ac:dyDescent="0.25">
      <c r="A81" s="11" t="s">
        <v>325</v>
      </c>
      <c r="B81" s="12">
        <v>33</v>
      </c>
      <c r="C81" s="12" t="s">
        <v>325</v>
      </c>
      <c r="D81" s="12" t="s">
        <v>325</v>
      </c>
      <c r="E81" s="12" t="s">
        <v>862</v>
      </c>
    </row>
    <row r="82" spans="1:5" x14ac:dyDescent="0.25">
      <c r="A82" s="11" t="s">
        <v>325</v>
      </c>
      <c r="B82" s="12" t="s">
        <v>325</v>
      </c>
      <c r="C82" s="12">
        <v>330</v>
      </c>
      <c r="D82" s="12" t="s">
        <v>325</v>
      </c>
      <c r="E82" s="12" t="s">
        <v>863</v>
      </c>
    </row>
    <row r="83" spans="1:5" x14ac:dyDescent="0.25">
      <c r="A83" s="11" t="s">
        <v>325</v>
      </c>
      <c r="B83" s="12" t="s">
        <v>325</v>
      </c>
      <c r="C83" s="12">
        <v>331</v>
      </c>
      <c r="D83" s="12" t="s">
        <v>325</v>
      </c>
      <c r="E83" s="12" t="s">
        <v>864</v>
      </c>
    </row>
    <row r="84" spans="1:5" ht="29.25" x14ac:dyDescent="0.25">
      <c r="A84" s="11" t="s">
        <v>325</v>
      </c>
      <c r="B84" s="12" t="s">
        <v>325</v>
      </c>
      <c r="C84" s="12">
        <v>332</v>
      </c>
      <c r="D84" s="12" t="s">
        <v>325</v>
      </c>
      <c r="E84" s="12" t="s">
        <v>865</v>
      </c>
    </row>
    <row r="85" spans="1:5" ht="29.25" x14ac:dyDescent="0.25">
      <c r="A85" s="11" t="s">
        <v>325</v>
      </c>
      <c r="B85" s="12" t="s">
        <v>325</v>
      </c>
      <c r="C85" s="12">
        <v>333</v>
      </c>
      <c r="D85" s="12" t="s">
        <v>325</v>
      </c>
      <c r="E85" s="12" t="s">
        <v>866</v>
      </c>
    </row>
    <row r="86" spans="1:5" x14ac:dyDescent="0.25">
      <c r="A86" s="11" t="s">
        <v>325</v>
      </c>
      <c r="B86" s="12" t="s">
        <v>325</v>
      </c>
      <c r="C86" s="12">
        <v>334</v>
      </c>
      <c r="D86" s="12" t="s">
        <v>325</v>
      </c>
      <c r="E86" s="12" t="s">
        <v>867</v>
      </c>
    </row>
    <row r="87" spans="1:5" x14ac:dyDescent="0.25">
      <c r="A87" s="11" t="s">
        <v>325</v>
      </c>
      <c r="B87" s="12" t="s">
        <v>325</v>
      </c>
      <c r="C87" s="12">
        <v>335</v>
      </c>
      <c r="D87" s="12" t="s">
        <v>325</v>
      </c>
      <c r="E87" s="12" t="s">
        <v>868</v>
      </c>
    </row>
    <row r="88" spans="1:5" ht="29.25" x14ac:dyDescent="0.25">
      <c r="A88" s="11" t="s">
        <v>325</v>
      </c>
      <c r="B88" s="12" t="s">
        <v>325</v>
      </c>
      <c r="C88" s="12">
        <v>336</v>
      </c>
      <c r="D88" s="12" t="s">
        <v>325</v>
      </c>
      <c r="E88" s="12" t="s">
        <v>869</v>
      </c>
    </row>
    <row r="89" spans="1:5" x14ac:dyDescent="0.25">
      <c r="A89" s="11" t="s">
        <v>325</v>
      </c>
      <c r="B89" s="12" t="s">
        <v>325</v>
      </c>
      <c r="C89" s="12">
        <v>337</v>
      </c>
      <c r="D89" s="12" t="s">
        <v>325</v>
      </c>
      <c r="E89" s="12" t="s">
        <v>870</v>
      </c>
    </row>
    <row r="90" spans="1:5" x14ac:dyDescent="0.25">
      <c r="A90" s="11" t="s">
        <v>325</v>
      </c>
      <c r="B90" s="12" t="s">
        <v>325</v>
      </c>
      <c r="C90" s="12">
        <v>338</v>
      </c>
      <c r="D90" s="12" t="s">
        <v>325</v>
      </c>
      <c r="E90" s="12" t="s">
        <v>871</v>
      </c>
    </row>
    <row r="91" spans="1:5" x14ac:dyDescent="0.25">
      <c r="A91" s="11" t="s">
        <v>325</v>
      </c>
      <c r="B91" s="12" t="s">
        <v>325</v>
      </c>
      <c r="C91" s="12">
        <v>339</v>
      </c>
      <c r="D91" s="12" t="s">
        <v>325</v>
      </c>
      <c r="E91" s="12" t="s">
        <v>872</v>
      </c>
    </row>
    <row r="92" spans="1:5" x14ac:dyDescent="0.25">
      <c r="A92" s="11" t="s">
        <v>325</v>
      </c>
      <c r="B92" s="12">
        <v>34</v>
      </c>
      <c r="C92" s="12" t="s">
        <v>325</v>
      </c>
      <c r="D92" s="12" t="s">
        <v>325</v>
      </c>
      <c r="E92" s="12" t="s">
        <v>873</v>
      </c>
    </row>
    <row r="93" spans="1:5" x14ac:dyDescent="0.25">
      <c r="A93" s="11" t="s">
        <v>325</v>
      </c>
      <c r="B93" s="12" t="s">
        <v>325</v>
      </c>
      <c r="C93" s="12">
        <v>340</v>
      </c>
      <c r="D93" s="12" t="s">
        <v>325</v>
      </c>
      <c r="E93" s="12" t="s">
        <v>849</v>
      </c>
    </row>
    <row r="94" spans="1:5" x14ac:dyDescent="0.25">
      <c r="A94" s="11" t="s">
        <v>325</v>
      </c>
      <c r="B94" s="12" t="s">
        <v>325</v>
      </c>
      <c r="C94" s="12">
        <v>341</v>
      </c>
      <c r="D94" s="12" t="s">
        <v>325</v>
      </c>
      <c r="E94" s="12" t="s">
        <v>850</v>
      </c>
    </row>
    <row r="95" spans="1:5" x14ac:dyDescent="0.25">
      <c r="A95" s="11" t="s">
        <v>325</v>
      </c>
      <c r="B95" s="12" t="s">
        <v>325</v>
      </c>
      <c r="C95" s="12">
        <v>342</v>
      </c>
      <c r="D95" s="12" t="s">
        <v>325</v>
      </c>
      <c r="E95" s="12" t="s">
        <v>851</v>
      </c>
    </row>
    <row r="96" spans="1:5" x14ac:dyDescent="0.25">
      <c r="A96" s="11" t="s">
        <v>325</v>
      </c>
      <c r="B96" s="12" t="s">
        <v>325</v>
      </c>
      <c r="C96" s="12">
        <v>343</v>
      </c>
      <c r="D96" s="12" t="s">
        <v>325</v>
      </c>
      <c r="E96" s="12" t="s">
        <v>852</v>
      </c>
    </row>
    <row r="97" spans="1:5" x14ac:dyDescent="0.25">
      <c r="A97" s="11" t="s">
        <v>325</v>
      </c>
      <c r="B97" s="12" t="s">
        <v>325</v>
      </c>
      <c r="C97" s="12">
        <v>344</v>
      </c>
      <c r="D97" s="12" t="s">
        <v>325</v>
      </c>
      <c r="E97" s="12" t="s">
        <v>874</v>
      </c>
    </row>
    <row r="98" spans="1:5" x14ac:dyDescent="0.25">
      <c r="A98" s="11" t="s">
        <v>325</v>
      </c>
      <c r="B98" s="12" t="s">
        <v>325</v>
      </c>
      <c r="C98" s="12">
        <v>345</v>
      </c>
      <c r="D98" s="12" t="s">
        <v>325</v>
      </c>
      <c r="E98" s="12" t="s">
        <v>875</v>
      </c>
    </row>
    <row r="99" spans="1:5" x14ac:dyDescent="0.25">
      <c r="A99" s="11" t="s">
        <v>325</v>
      </c>
      <c r="B99" s="12" t="s">
        <v>325</v>
      </c>
      <c r="C99" s="12">
        <v>349</v>
      </c>
      <c r="D99" s="12" t="s">
        <v>325</v>
      </c>
      <c r="E99" s="12" t="s">
        <v>876</v>
      </c>
    </row>
    <row r="100" spans="1:5" x14ac:dyDescent="0.25">
      <c r="A100" s="11" t="s">
        <v>325</v>
      </c>
      <c r="B100" s="12">
        <v>35</v>
      </c>
      <c r="C100" s="12" t="s">
        <v>325</v>
      </c>
      <c r="D100" s="12" t="s">
        <v>325</v>
      </c>
      <c r="E100" s="12" t="s">
        <v>877</v>
      </c>
    </row>
    <row r="101" spans="1:5" x14ac:dyDescent="0.25">
      <c r="A101" s="11" t="s">
        <v>325</v>
      </c>
      <c r="B101" s="12" t="s">
        <v>325</v>
      </c>
      <c r="C101" s="12">
        <v>350</v>
      </c>
      <c r="D101" s="12" t="s">
        <v>325</v>
      </c>
      <c r="E101" s="12" t="s">
        <v>878</v>
      </c>
    </row>
    <row r="102" spans="1:5" x14ac:dyDescent="0.25">
      <c r="A102" s="11" t="s">
        <v>325</v>
      </c>
      <c r="B102" s="12" t="s">
        <v>325</v>
      </c>
      <c r="C102" s="12">
        <v>351</v>
      </c>
      <c r="D102" s="12" t="s">
        <v>325</v>
      </c>
      <c r="E102" s="12" t="s">
        <v>879</v>
      </c>
    </row>
    <row r="103" spans="1:5" x14ac:dyDescent="0.25">
      <c r="A103" s="11" t="s">
        <v>325</v>
      </c>
      <c r="B103" s="12">
        <v>36</v>
      </c>
      <c r="C103" s="12" t="s">
        <v>325</v>
      </c>
      <c r="D103" s="12" t="s">
        <v>325</v>
      </c>
      <c r="E103" s="12" t="s">
        <v>880</v>
      </c>
    </row>
    <row r="104" spans="1:5" x14ac:dyDescent="0.25">
      <c r="A104" s="11" t="s">
        <v>325</v>
      </c>
      <c r="B104" s="12">
        <v>38</v>
      </c>
      <c r="C104" s="12" t="s">
        <v>325</v>
      </c>
      <c r="D104" s="12" t="s">
        <v>325</v>
      </c>
      <c r="E104" s="12" t="s">
        <v>881</v>
      </c>
    </row>
    <row r="105" spans="1:5" x14ac:dyDescent="0.25">
      <c r="A105" s="11" t="s">
        <v>325</v>
      </c>
      <c r="B105" s="12" t="s">
        <v>325</v>
      </c>
      <c r="C105" s="12">
        <v>380</v>
      </c>
      <c r="D105" s="12" t="s">
        <v>325</v>
      </c>
      <c r="E105" s="12" t="s">
        <v>882</v>
      </c>
    </row>
    <row r="106" spans="1:5" x14ac:dyDescent="0.25">
      <c r="A106" s="11" t="s">
        <v>325</v>
      </c>
      <c r="B106" s="12" t="s">
        <v>325</v>
      </c>
      <c r="C106" s="12">
        <v>389</v>
      </c>
      <c r="D106" s="12" t="s">
        <v>325</v>
      </c>
      <c r="E106" s="12" t="s">
        <v>883</v>
      </c>
    </row>
    <row r="107" spans="1:5" x14ac:dyDescent="0.25">
      <c r="A107" s="11" t="s">
        <v>325</v>
      </c>
      <c r="B107" s="12">
        <v>39</v>
      </c>
      <c r="C107" s="12" t="s">
        <v>325</v>
      </c>
      <c r="D107" s="12" t="s">
        <v>325</v>
      </c>
      <c r="E107" s="12" t="s">
        <v>884</v>
      </c>
    </row>
    <row r="108" spans="1:5" x14ac:dyDescent="0.25">
      <c r="A108" s="11" t="s">
        <v>325</v>
      </c>
      <c r="B108" s="12" t="s">
        <v>325</v>
      </c>
      <c r="C108" s="12">
        <v>391</v>
      </c>
      <c r="D108" s="12" t="s">
        <v>325</v>
      </c>
      <c r="E108" s="12" t="s">
        <v>885</v>
      </c>
    </row>
    <row r="109" spans="1:5" x14ac:dyDescent="0.25">
      <c r="A109" s="11" t="s">
        <v>325</v>
      </c>
      <c r="B109" s="12" t="s">
        <v>325</v>
      </c>
      <c r="C109" s="12" t="s">
        <v>325</v>
      </c>
      <c r="D109" s="12" t="s">
        <v>886</v>
      </c>
      <c r="E109" s="12" t="s">
        <v>887</v>
      </c>
    </row>
    <row r="110" spans="1:5" x14ac:dyDescent="0.25">
      <c r="A110" s="11" t="s">
        <v>325</v>
      </c>
      <c r="B110" s="12" t="s">
        <v>325</v>
      </c>
      <c r="C110" s="12" t="s">
        <v>325</v>
      </c>
      <c r="D110" s="12" t="s">
        <v>888</v>
      </c>
      <c r="E110" s="12" t="s">
        <v>889</v>
      </c>
    </row>
    <row r="111" spans="1:5" x14ac:dyDescent="0.25">
      <c r="A111" s="11" t="s">
        <v>325</v>
      </c>
      <c r="B111" s="12" t="s">
        <v>325</v>
      </c>
      <c r="C111" s="12" t="s">
        <v>325</v>
      </c>
      <c r="D111" s="12" t="s">
        <v>890</v>
      </c>
      <c r="E111" s="12" t="s">
        <v>891</v>
      </c>
    </row>
    <row r="112" spans="1:5" x14ac:dyDescent="0.25">
      <c r="A112" s="11" t="s">
        <v>325</v>
      </c>
      <c r="B112" s="12" t="s">
        <v>325</v>
      </c>
      <c r="C112" s="12" t="s">
        <v>325</v>
      </c>
      <c r="D112" s="12" t="s">
        <v>892</v>
      </c>
      <c r="E112" s="12" t="s">
        <v>893</v>
      </c>
    </row>
    <row r="113" spans="1:5" ht="29.25" x14ac:dyDescent="0.25">
      <c r="A113" s="11" t="s">
        <v>325</v>
      </c>
      <c r="B113" s="12" t="s">
        <v>325</v>
      </c>
      <c r="C113" s="12">
        <v>392</v>
      </c>
      <c r="D113" s="12" t="s">
        <v>325</v>
      </c>
      <c r="E113" s="12" t="s">
        <v>894</v>
      </c>
    </row>
    <row r="114" spans="1:5" ht="29.25" x14ac:dyDescent="0.25">
      <c r="A114" s="11" t="s">
        <v>325</v>
      </c>
      <c r="B114" s="12" t="s">
        <v>325</v>
      </c>
      <c r="C114" s="12" t="s">
        <v>325</v>
      </c>
      <c r="D114" s="12" t="s">
        <v>895</v>
      </c>
      <c r="E114" s="12" t="s">
        <v>896</v>
      </c>
    </row>
    <row r="115" spans="1:5" x14ac:dyDescent="0.25">
      <c r="A115" s="11" t="s">
        <v>325</v>
      </c>
      <c r="B115" s="12" t="s">
        <v>325</v>
      </c>
      <c r="C115" s="12" t="s">
        <v>325</v>
      </c>
      <c r="D115" s="12" t="s">
        <v>897</v>
      </c>
      <c r="E115" s="12" t="s">
        <v>898</v>
      </c>
    </row>
    <row r="116" spans="1:5" x14ac:dyDescent="0.25">
      <c r="A116" s="11" t="s">
        <v>325</v>
      </c>
      <c r="B116" s="12" t="s">
        <v>325</v>
      </c>
      <c r="C116" s="12" t="s">
        <v>325</v>
      </c>
      <c r="D116" s="12" t="s">
        <v>899</v>
      </c>
      <c r="E116" s="12" t="s">
        <v>900</v>
      </c>
    </row>
    <row r="117" spans="1:5" x14ac:dyDescent="0.25">
      <c r="A117" s="11" t="s">
        <v>325</v>
      </c>
      <c r="B117" s="12" t="s">
        <v>325</v>
      </c>
      <c r="C117" s="12">
        <v>393</v>
      </c>
      <c r="D117" s="12" t="s">
        <v>325</v>
      </c>
      <c r="E117" s="12" t="s">
        <v>901</v>
      </c>
    </row>
    <row r="118" spans="1:5" x14ac:dyDescent="0.25">
      <c r="A118" s="11" t="s">
        <v>325</v>
      </c>
      <c r="B118" s="12" t="s">
        <v>325</v>
      </c>
      <c r="C118" s="12">
        <v>394</v>
      </c>
      <c r="D118" s="12" t="s">
        <v>325</v>
      </c>
      <c r="E118" s="12" t="s">
        <v>902</v>
      </c>
    </row>
    <row r="119" spans="1:5" x14ac:dyDescent="0.25">
      <c r="A119" s="11" t="s">
        <v>325</v>
      </c>
      <c r="B119" s="12" t="s">
        <v>325</v>
      </c>
      <c r="C119" s="12">
        <v>395</v>
      </c>
      <c r="D119" s="12" t="s">
        <v>325</v>
      </c>
      <c r="E119" s="12" t="s">
        <v>903</v>
      </c>
    </row>
    <row r="120" spans="1:5" x14ac:dyDescent="0.25">
      <c r="A120" s="11" t="s">
        <v>325</v>
      </c>
      <c r="B120" s="12" t="s">
        <v>325</v>
      </c>
      <c r="C120" s="12">
        <v>396</v>
      </c>
      <c r="D120" s="12" t="s">
        <v>325</v>
      </c>
      <c r="E120" s="12" t="s">
        <v>904</v>
      </c>
    </row>
    <row r="121" spans="1:5" x14ac:dyDescent="0.25">
      <c r="A121" s="11" t="s">
        <v>325</v>
      </c>
      <c r="B121" s="12" t="s">
        <v>325</v>
      </c>
      <c r="C121" s="12" t="s">
        <v>325</v>
      </c>
      <c r="D121" s="12" t="s">
        <v>905</v>
      </c>
      <c r="E121" s="12" t="s">
        <v>906</v>
      </c>
    </row>
    <row r="122" spans="1:5" x14ac:dyDescent="0.25">
      <c r="A122" s="11" t="s">
        <v>325</v>
      </c>
      <c r="B122" s="12" t="s">
        <v>325</v>
      </c>
      <c r="C122" s="12" t="s">
        <v>325</v>
      </c>
      <c r="D122" s="12" t="s">
        <v>907</v>
      </c>
      <c r="E122" s="12" t="s">
        <v>908</v>
      </c>
    </row>
    <row r="123" spans="1:5" x14ac:dyDescent="0.25">
      <c r="A123" s="11" t="s">
        <v>325</v>
      </c>
      <c r="B123" s="12" t="s">
        <v>325</v>
      </c>
      <c r="C123" s="12">
        <v>397</v>
      </c>
      <c r="D123" s="12" t="s">
        <v>325</v>
      </c>
      <c r="E123" s="12" t="s">
        <v>909</v>
      </c>
    </row>
    <row r="124" spans="1:5" x14ac:dyDescent="0.25">
      <c r="A124" s="11" t="s">
        <v>325</v>
      </c>
      <c r="B124" s="12" t="s">
        <v>325</v>
      </c>
      <c r="C124" s="12" t="s">
        <v>325</v>
      </c>
      <c r="D124" s="12" t="s">
        <v>910</v>
      </c>
      <c r="E124" s="12" t="s">
        <v>911</v>
      </c>
    </row>
    <row r="125" spans="1:5" x14ac:dyDescent="0.25">
      <c r="A125" s="11" t="s">
        <v>325</v>
      </c>
      <c r="B125" s="12" t="s">
        <v>325</v>
      </c>
      <c r="C125" s="12" t="s">
        <v>325</v>
      </c>
      <c r="D125" s="12" t="s">
        <v>912</v>
      </c>
      <c r="E125" s="12" t="s">
        <v>913</v>
      </c>
    </row>
    <row r="126" spans="1:5" x14ac:dyDescent="0.25">
      <c r="A126" s="11" t="s">
        <v>325</v>
      </c>
      <c r="B126" s="12" t="s">
        <v>325</v>
      </c>
      <c r="C126" s="12">
        <v>398</v>
      </c>
      <c r="D126" s="12" t="s">
        <v>325</v>
      </c>
      <c r="E126" s="12" t="s">
        <v>914</v>
      </c>
    </row>
    <row r="127" spans="1:5" x14ac:dyDescent="0.25">
      <c r="A127" s="11" t="s">
        <v>325</v>
      </c>
      <c r="B127" s="12" t="s">
        <v>325</v>
      </c>
      <c r="C127" s="12">
        <v>399</v>
      </c>
      <c r="D127" s="12" t="s">
        <v>325</v>
      </c>
      <c r="E127" s="12" t="s">
        <v>915</v>
      </c>
    </row>
    <row r="128" spans="1:5" x14ac:dyDescent="0.25">
      <c r="A128" s="11">
        <v>4</v>
      </c>
      <c r="B128" s="12" t="s">
        <v>325</v>
      </c>
      <c r="C128" s="12" t="s">
        <v>325</v>
      </c>
      <c r="D128" s="12" t="s">
        <v>325</v>
      </c>
      <c r="E128" s="12" t="s">
        <v>916</v>
      </c>
    </row>
    <row r="129" spans="1:5" x14ac:dyDescent="0.25">
      <c r="A129" s="11" t="s">
        <v>325</v>
      </c>
      <c r="B129" s="12">
        <v>40</v>
      </c>
      <c r="C129" s="12" t="s">
        <v>325</v>
      </c>
      <c r="D129" s="12" t="s">
        <v>325</v>
      </c>
      <c r="E129" s="12" t="s">
        <v>917</v>
      </c>
    </row>
    <row r="130" spans="1:5" x14ac:dyDescent="0.25">
      <c r="A130" s="11" t="s">
        <v>325</v>
      </c>
      <c r="B130" s="12">
        <v>41</v>
      </c>
      <c r="C130" s="12" t="s">
        <v>325</v>
      </c>
      <c r="D130" s="12" t="s">
        <v>325</v>
      </c>
      <c r="E130" s="12" t="s">
        <v>918</v>
      </c>
    </row>
    <row r="131" spans="1:5" x14ac:dyDescent="0.25">
      <c r="A131" s="11" t="s">
        <v>325</v>
      </c>
      <c r="B131" s="12">
        <v>42</v>
      </c>
      <c r="C131" s="12" t="s">
        <v>325</v>
      </c>
      <c r="D131" s="12" t="s">
        <v>325</v>
      </c>
      <c r="E131" s="12" t="s">
        <v>919</v>
      </c>
    </row>
    <row r="132" spans="1:5" x14ac:dyDescent="0.25">
      <c r="A132" s="11" t="s">
        <v>325</v>
      </c>
      <c r="B132" s="12" t="s">
        <v>325</v>
      </c>
      <c r="C132" s="12">
        <v>420</v>
      </c>
      <c r="D132" s="12" t="s">
        <v>325</v>
      </c>
      <c r="E132" s="12" t="s">
        <v>920</v>
      </c>
    </row>
    <row r="133" spans="1:5" x14ac:dyDescent="0.25">
      <c r="A133" s="11" t="s">
        <v>325</v>
      </c>
      <c r="B133" s="12" t="s">
        <v>325</v>
      </c>
      <c r="C133" s="12" t="s">
        <v>325</v>
      </c>
      <c r="D133" s="12" t="s">
        <v>921</v>
      </c>
      <c r="E133" s="12" t="s">
        <v>922</v>
      </c>
    </row>
    <row r="134" spans="1:5" x14ac:dyDescent="0.25">
      <c r="A134" s="11" t="s">
        <v>325</v>
      </c>
      <c r="B134" s="12" t="s">
        <v>325</v>
      </c>
      <c r="C134" s="12" t="s">
        <v>325</v>
      </c>
      <c r="D134" s="12" t="s">
        <v>923</v>
      </c>
      <c r="E134" s="12" t="s">
        <v>924</v>
      </c>
    </row>
    <row r="135" spans="1:5" x14ac:dyDescent="0.25">
      <c r="A135" s="11" t="s">
        <v>325</v>
      </c>
      <c r="B135" s="12" t="s">
        <v>325</v>
      </c>
      <c r="C135" s="12" t="s">
        <v>325</v>
      </c>
      <c r="D135" s="12" t="s">
        <v>925</v>
      </c>
      <c r="E135" s="12" t="s">
        <v>926</v>
      </c>
    </row>
    <row r="136" spans="1:5" ht="29.25" x14ac:dyDescent="0.25">
      <c r="A136" s="11" t="s">
        <v>325</v>
      </c>
      <c r="B136" s="12" t="s">
        <v>325</v>
      </c>
      <c r="C136" s="12" t="s">
        <v>325</v>
      </c>
      <c r="D136" s="12" t="s">
        <v>927</v>
      </c>
      <c r="E136" s="12" t="s">
        <v>928</v>
      </c>
    </row>
    <row r="137" spans="1:5" x14ac:dyDescent="0.25">
      <c r="A137" s="11" t="s">
        <v>325</v>
      </c>
      <c r="B137" s="12" t="s">
        <v>325</v>
      </c>
      <c r="C137" s="12">
        <v>421</v>
      </c>
      <c r="D137" s="12" t="s">
        <v>325</v>
      </c>
      <c r="E137" s="12" t="s">
        <v>929</v>
      </c>
    </row>
    <row r="138" spans="1:5" x14ac:dyDescent="0.25">
      <c r="A138" s="11" t="s">
        <v>325</v>
      </c>
      <c r="B138" s="12" t="s">
        <v>325</v>
      </c>
      <c r="C138" s="12" t="s">
        <v>325</v>
      </c>
      <c r="D138" s="12" t="s">
        <v>930</v>
      </c>
      <c r="E138" s="12" t="s">
        <v>931</v>
      </c>
    </row>
    <row r="139" spans="1:5" x14ac:dyDescent="0.25">
      <c r="A139" s="11" t="s">
        <v>325</v>
      </c>
      <c r="B139" s="12" t="s">
        <v>325</v>
      </c>
      <c r="C139" s="12" t="s">
        <v>325</v>
      </c>
      <c r="D139" s="12" t="s">
        <v>932</v>
      </c>
      <c r="E139" s="12" t="s">
        <v>933</v>
      </c>
    </row>
    <row r="140" spans="1:5" x14ac:dyDescent="0.25">
      <c r="A140" s="11" t="s">
        <v>325</v>
      </c>
      <c r="B140" s="12" t="s">
        <v>325</v>
      </c>
      <c r="C140" s="12">
        <v>422</v>
      </c>
      <c r="D140" s="12" t="s">
        <v>325</v>
      </c>
      <c r="E140" s="12" t="s">
        <v>934</v>
      </c>
    </row>
    <row r="141" spans="1:5" ht="29.25" x14ac:dyDescent="0.25">
      <c r="A141" s="11" t="s">
        <v>325</v>
      </c>
      <c r="B141" s="12" t="s">
        <v>325</v>
      </c>
      <c r="C141" s="12">
        <v>423</v>
      </c>
      <c r="D141" s="12" t="s">
        <v>325</v>
      </c>
      <c r="E141" s="12" t="s">
        <v>935</v>
      </c>
    </row>
    <row r="142" spans="1:5" x14ac:dyDescent="0.25">
      <c r="A142" s="11" t="s">
        <v>325</v>
      </c>
      <c r="B142" s="12" t="s">
        <v>325</v>
      </c>
      <c r="C142" s="12" t="s">
        <v>325</v>
      </c>
      <c r="D142" s="12" t="s">
        <v>936</v>
      </c>
      <c r="E142" s="12" t="s">
        <v>937</v>
      </c>
    </row>
    <row r="143" spans="1:5" ht="29.25" x14ac:dyDescent="0.25">
      <c r="A143" s="11" t="s">
        <v>325</v>
      </c>
      <c r="B143" s="12" t="s">
        <v>325</v>
      </c>
      <c r="C143" s="12" t="s">
        <v>325</v>
      </c>
      <c r="D143" s="12" t="s">
        <v>938</v>
      </c>
      <c r="E143" s="12" t="s">
        <v>939</v>
      </c>
    </row>
    <row r="144" spans="1:5" x14ac:dyDescent="0.25">
      <c r="A144" s="11" t="s">
        <v>325</v>
      </c>
      <c r="B144" s="12">
        <v>43</v>
      </c>
      <c r="C144" s="12" t="s">
        <v>325</v>
      </c>
      <c r="D144" s="12" t="s">
        <v>325</v>
      </c>
      <c r="E144" s="12" t="s">
        <v>940</v>
      </c>
    </row>
    <row r="145" spans="1:5" x14ac:dyDescent="0.25">
      <c r="A145" s="11" t="s">
        <v>325</v>
      </c>
      <c r="B145" s="12">
        <v>44</v>
      </c>
      <c r="C145" s="12" t="s">
        <v>325</v>
      </c>
      <c r="D145" s="12" t="s">
        <v>325</v>
      </c>
      <c r="E145" s="12" t="s">
        <v>941</v>
      </c>
    </row>
    <row r="146" spans="1:5" x14ac:dyDescent="0.25">
      <c r="A146" s="11" t="s">
        <v>325</v>
      </c>
      <c r="B146" s="12" t="s">
        <v>325</v>
      </c>
      <c r="C146" s="12" t="s">
        <v>325</v>
      </c>
      <c r="D146" s="12">
        <v>440</v>
      </c>
      <c r="E146" s="12" t="s">
        <v>942</v>
      </c>
    </row>
    <row r="147" spans="1:5" x14ac:dyDescent="0.25">
      <c r="A147" s="11" t="s">
        <v>325</v>
      </c>
      <c r="B147" s="12" t="s">
        <v>325</v>
      </c>
      <c r="C147" s="12" t="s">
        <v>325</v>
      </c>
      <c r="D147" s="12">
        <v>441</v>
      </c>
      <c r="E147" s="12" t="s">
        <v>943</v>
      </c>
    </row>
    <row r="148" spans="1:5" x14ac:dyDescent="0.25">
      <c r="A148" s="11" t="s">
        <v>325</v>
      </c>
      <c r="B148" s="12">
        <v>45</v>
      </c>
      <c r="C148" s="12" t="s">
        <v>325</v>
      </c>
      <c r="D148" s="12" t="s">
        <v>325</v>
      </c>
      <c r="E148" s="12" t="s">
        <v>944</v>
      </c>
    </row>
    <row r="149" spans="1:5" x14ac:dyDescent="0.25">
      <c r="A149" s="11" t="s">
        <v>325</v>
      </c>
      <c r="B149" s="12" t="s">
        <v>325</v>
      </c>
      <c r="C149" s="12">
        <v>450</v>
      </c>
      <c r="D149" s="12" t="s">
        <v>325</v>
      </c>
      <c r="E149" s="12" t="s">
        <v>945</v>
      </c>
    </row>
    <row r="150" spans="1:5" x14ac:dyDescent="0.25">
      <c r="A150" s="11" t="s">
        <v>325</v>
      </c>
      <c r="B150" s="12" t="s">
        <v>325</v>
      </c>
      <c r="C150" s="12" t="s">
        <v>325</v>
      </c>
      <c r="D150" s="12" t="s">
        <v>946</v>
      </c>
      <c r="E150" s="12" t="s">
        <v>947</v>
      </c>
    </row>
    <row r="151" spans="1:5" x14ac:dyDescent="0.25">
      <c r="A151" s="11" t="s">
        <v>325</v>
      </c>
      <c r="B151" s="12" t="s">
        <v>325</v>
      </c>
      <c r="C151" s="12" t="s">
        <v>325</v>
      </c>
      <c r="D151" s="12" t="s">
        <v>948</v>
      </c>
      <c r="E151" s="12" t="s">
        <v>949</v>
      </c>
    </row>
    <row r="152" spans="1:5" ht="43.5" x14ac:dyDescent="0.25">
      <c r="A152" s="11" t="s">
        <v>325</v>
      </c>
      <c r="B152" s="12" t="s">
        <v>325</v>
      </c>
      <c r="C152" s="12" t="s">
        <v>325</v>
      </c>
      <c r="D152" s="12" t="s">
        <v>950</v>
      </c>
      <c r="E152" s="12" t="s">
        <v>951</v>
      </c>
    </row>
    <row r="153" spans="1:5" ht="43.5" x14ac:dyDescent="0.25">
      <c r="A153" s="11" t="s">
        <v>325</v>
      </c>
      <c r="B153" s="12" t="s">
        <v>325</v>
      </c>
      <c r="C153" s="12" t="s">
        <v>325</v>
      </c>
      <c r="D153" s="12" t="s">
        <v>952</v>
      </c>
      <c r="E153" s="12" t="s">
        <v>953</v>
      </c>
    </row>
    <row r="154" spans="1:5" ht="43.5" x14ac:dyDescent="0.25">
      <c r="A154" s="11" t="s">
        <v>325</v>
      </c>
      <c r="B154" s="12" t="s">
        <v>325</v>
      </c>
      <c r="C154" s="12" t="s">
        <v>325</v>
      </c>
      <c r="D154" s="12" t="s">
        <v>954</v>
      </c>
      <c r="E154" s="12" t="s">
        <v>955</v>
      </c>
    </row>
    <row r="155" spans="1:5" ht="29.25" x14ac:dyDescent="0.25">
      <c r="A155" s="11" t="s">
        <v>325</v>
      </c>
      <c r="B155" s="12" t="s">
        <v>325</v>
      </c>
      <c r="C155" s="12" t="s">
        <v>325</v>
      </c>
      <c r="D155" s="12" t="s">
        <v>956</v>
      </c>
      <c r="E155" s="12" t="s">
        <v>957</v>
      </c>
    </row>
    <row r="156" spans="1:5" ht="29.25" x14ac:dyDescent="0.25">
      <c r="A156" s="11" t="s">
        <v>325</v>
      </c>
      <c r="B156" s="12" t="s">
        <v>325</v>
      </c>
      <c r="C156" s="12" t="s">
        <v>325</v>
      </c>
      <c r="D156" s="12" t="s">
        <v>958</v>
      </c>
      <c r="E156" s="12" t="s">
        <v>959</v>
      </c>
    </row>
    <row r="157" spans="1:5" ht="29.25" x14ac:dyDescent="0.25">
      <c r="A157" s="11" t="s">
        <v>325</v>
      </c>
      <c r="B157" s="12" t="s">
        <v>325</v>
      </c>
      <c r="C157" s="12">
        <v>451</v>
      </c>
      <c r="D157" s="12" t="s">
        <v>325</v>
      </c>
      <c r="E157" s="12" t="s">
        <v>960</v>
      </c>
    </row>
    <row r="158" spans="1:5" x14ac:dyDescent="0.25">
      <c r="A158" s="11" t="s">
        <v>325</v>
      </c>
      <c r="B158" s="12" t="s">
        <v>325</v>
      </c>
      <c r="C158" s="12">
        <v>452</v>
      </c>
      <c r="D158" s="12" t="s">
        <v>325</v>
      </c>
      <c r="E158" s="12" t="s">
        <v>961</v>
      </c>
    </row>
    <row r="159" spans="1:5" ht="43.5" x14ac:dyDescent="0.25">
      <c r="A159" s="11" t="s">
        <v>325</v>
      </c>
      <c r="B159" s="12" t="s">
        <v>325</v>
      </c>
      <c r="C159" s="12">
        <v>453</v>
      </c>
      <c r="D159" s="12" t="s">
        <v>325</v>
      </c>
      <c r="E159" s="12" t="s">
        <v>962</v>
      </c>
    </row>
    <row r="160" spans="1:5" x14ac:dyDescent="0.25">
      <c r="A160" s="11" t="s">
        <v>325</v>
      </c>
      <c r="B160" s="12">
        <v>46</v>
      </c>
      <c r="C160" s="12" t="s">
        <v>325</v>
      </c>
      <c r="D160" s="12" t="s">
        <v>325</v>
      </c>
      <c r="E160" s="12" t="s">
        <v>963</v>
      </c>
    </row>
    <row r="161" spans="1:5" x14ac:dyDescent="0.25">
      <c r="A161" s="11" t="s">
        <v>325</v>
      </c>
      <c r="B161" s="12" t="s">
        <v>325</v>
      </c>
      <c r="C161" s="12">
        <v>461</v>
      </c>
      <c r="D161" s="12" t="s">
        <v>325</v>
      </c>
      <c r="E161" s="12" t="s">
        <v>964</v>
      </c>
    </row>
    <row r="162" spans="1:5" x14ac:dyDescent="0.25">
      <c r="A162" s="11" t="s">
        <v>325</v>
      </c>
      <c r="B162" s="12" t="s">
        <v>325</v>
      </c>
      <c r="C162" s="12">
        <v>462</v>
      </c>
      <c r="D162" s="12" t="s">
        <v>325</v>
      </c>
      <c r="E162" s="12" t="s">
        <v>965</v>
      </c>
    </row>
    <row r="163" spans="1:5" x14ac:dyDescent="0.25">
      <c r="A163" s="11" t="s">
        <v>325</v>
      </c>
      <c r="B163" s="12" t="s">
        <v>325</v>
      </c>
      <c r="C163" s="12">
        <v>463</v>
      </c>
      <c r="D163" s="12" t="s">
        <v>325</v>
      </c>
      <c r="E163" s="12" t="s">
        <v>966</v>
      </c>
    </row>
    <row r="164" spans="1:5" x14ac:dyDescent="0.25">
      <c r="A164" s="11" t="s">
        <v>325</v>
      </c>
      <c r="B164" s="12" t="s">
        <v>325</v>
      </c>
      <c r="C164" s="12">
        <v>464</v>
      </c>
      <c r="D164" s="12" t="s">
        <v>325</v>
      </c>
      <c r="E164" s="12" t="s">
        <v>967</v>
      </c>
    </row>
    <row r="165" spans="1:5" x14ac:dyDescent="0.25">
      <c r="A165" s="11" t="s">
        <v>325</v>
      </c>
      <c r="B165" s="12" t="s">
        <v>325</v>
      </c>
      <c r="C165" s="12">
        <v>465</v>
      </c>
      <c r="D165" s="12" t="s">
        <v>325</v>
      </c>
      <c r="E165" s="12" t="s">
        <v>968</v>
      </c>
    </row>
    <row r="166" spans="1:5" x14ac:dyDescent="0.25">
      <c r="A166" s="11" t="s">
        <v>325</v>
      </c>
      <c r="B166" s="12" t="s">
        <v>325</v>
      </c>
      <c r="C166" s="12">
        <v>466</v>
      </c>
      <c r="D166" s="12" t="s">
        <v>325</v>
      </c>
      <c r="E166" s="12" t="s">
        <v>969</v>
      </c>
    </row>
    <row r="167" spans="1:5" x14ac:dyDescent="0.25">
      <c r="A167" s="11" t="s">
        <v>325</v>
      </c>
      <c r="B167" s="12" t="s">
        <v>325</v>
      </c>
      <c r="C167" s="12">
        <v>467</v>
      </c>
      <c r="D167" s="12" t="s">
        <v>325</v>
      </c>
      <c r="E167" s="12" t="s">
        <v>970</v>
      </c>
    </row>
    <row r="168" spans="1:5" x14ac:dyDescent="0.25">
      <c r="A168" s="11" t="s">
        <v>325</v>
      </c>
      <c r="B168" s="12" t="s">
        <v>325</v>
      </c>
      <c r="C168" s="12">
        <v>468</v>
      </c>
      <c r="D168" s="12" t="s">
        <v>325</v>
      </c>
      <c r="E168" s="12" t="s">
        <v>971</v>
      </c>
    </row>
    <row r="169" spans="1:5" x14ac:dyDescent="0.25">
      <c r="A169" s="11" t="s">
        <v>325</v>
      </c>
      <c r="B169" s="12">
        <v>47</v>
      </c>
      <c r="C169" s="12" t="s">
        <v>325</v>
      </c>
      <c r="D169" s="12" t="s">
        <v>325</v>
      </c>
      <c r="E169" s="12" t="s">
        <v>972</v>
      </c>
    </row>
    <row r="170" spans="1:5" x14ac:dyDescent="0.25">
      <c r="A170" s="11" t="s">
        <v>325</v>
      </c>
      <c r="B170" s="12">
        <v>48</v>
      </c>
      <c r="C170" s="12" t="s">
        <v>325</v>
      </c>
      <c r="D170" s="12" t="s">
        <v>325</v>
      </c>
      <c r="E170" s="12" t="s">
        <v>973</v>
      </c>
    </row>
    <row r="171" spans="1:5" x14ac:dyDescent="0.25">
      <c r="A171" s="11" t="s">
        <v>325</v>
      </c>
      <c r="B171" s="12">
        <v>49</v>
      </c>
      <c r="C171" s="12" t="s">
        <v>325</v>
      </c>
      <c r="D171" s="12" t="s">
        <v>325</v>
      </c>
      <c r="E171" s="12" t="s">
        <v>974</v>
      </c>
    </row>
    <row r="172" spans="1:5" x14ac:dyDescent="0.25">
      <c r="A172" s="11" t="s">
        <v>325</v>
      </c>
      <c r="B172" s="12" t="s">
        <v>325</v>
      </c>
      <c r="C172" s="12">
        <v>490</v>
      </c>
      <c r="D172" s="12" t="s">
        <v>325</v>
      </c>
      <c r="E172" s="12" t="s">
        <v>975</v>
      </c>
    </row>
    <row r="173" spans="1:5" x14ac:dyDescent="0.25">
      <c r="A173" s="11" t="s">
        <v>325</v>
      </c>
      <c r="B173" s="12" t="s">
        <v>325</v>
      </c>
      <c r="C173" s="12">
        <v>491</v>
      </c>
      <c r="D173" s="12" t="s">
        <v>325</v>
      </c>
      <c r="E173" s="12" t="s">
        <v>976</v>
      </c>
    </row>
    <row r="174" spans="1:5" x14ac:dyDescent="0.25">
      <c r="A174" s="11" t="s">
        <v>325</v>
      </c>
      <c r="B174" s="12" t="s">
        <v>325</v>
      </c>
      <c r="C174" s="12">
        <v>492</v>
      </c>
      <c r="D174" s="12" t="s">
        <v>325</v>
      </c>
      <c r="E174" s="12" t="s">
        <v>977</v>
      </c>
    </row>
    <row r="175" spans="1:5" x14ac:dyDescent="0.25">
      <c r="A175" s="11" t="s">
        <v>325</v>
      </c>
      <c r="B175" s="12" t="s">
        <v>325</v>
      </c>
      <c r="C175" s="12">
        <v>493</v>
      </c>
      <c r="D175" s="12" t="s">
        <v>325</v>
      </c>
      <c r="E175" s="12" t="s">
        <v>978</v>
      </c>
    </row>
    <row r="176" spans="1:5" x14ac:dyDescent="0.25">
      <c r="A176" s="11" t="s">
        <v>325</v>
      </c>
      <c r="B176" s="12" t="s">
        <v>325</v>
      </c>
      <c r="C176" s="12">
        <v>494</v>
      </c>
      <c r="D176" s="12" t="s">
        <v>325</v>
      </c>
      <c r="E176" s="12" t="s">
        <v>979</v>
      </c>
    </row>
    <row r="177" spans="1:5" x14ac:dyDescent="0.25">
      <c r="A177" s="11" t="s">
        <v>325</v>
      </c>
      <c r="B177" s="12" t="s">
        <v>325</v>
      </c>
      <c r="C177" s="12">
        <v>495</v>
      </c>
      <c r="D177" s="12" t="s">
        <v>325</v>
      </c>
      <c r="E177" s="12" t="s">
        <v>980</v>
      </c>
    </row>
    <row r="178" spans="1:5" x14ac:dyDescent="0.25">
      <c r="A178" s="11" t="s">
        <v>325</v>
      </c>
      <c r="B178" s="12" t="s">
        <v>325</v>
      </c>
      <c r="C178" s="12">
        <v>496</v>
      </c>
      <c r="D178" s="12" t="s">
        <v>325</v>
      </c>
      <c r="E178" s="12" t="s">
        <v>981</v>
      </c>
    </row>
    <row r="179" spans="1:5" x14ac:dyDescent="0.25">
      <c r="A179" s="11" t="s">
        <v>325</v>
      </c>
      <c r="B179" s="12" t="s">
        <v>325</v>
      </c>
      <c r="C179" s="12">
        <v>497</v>
      </c>
      <c r="D179" s="12" t="s">
        <v>325</v>
      </c>
      <c r="E179" s="12" t="s">
        <v>982</v>
      </c>
    </row>
    <row r="180" spans="1:5" ht="29.25" x14ac:dyDescent="0.25">
      <c r="A180" s="11" t="s">
        <v>325</v>
      </c>
      <c r="B180" s="12" t="s">
        <v>325</v>
      </c>
      <c r="C180" s="12">
        <v>499</v>
      </c>
      <c r="D180" s="12" t="s">
        <v>325</v>
      </c>
      <c r="E180" s="12" t="s">
        <v>983</v>
      </c>
    </row>
    <row r="181" spans="1:5" x14ac:dyDescent="0.25">
      <c r="A181" s="11">
        <v>5</v>
      </c>
      <c r="B181" s="12" t="s">
        <v>325</v>
      </c>
      <c r="C181" s="12" t="s">
        <v>325</v>
      </c>
      <c r="D181" s="12" t="s">
        <v>325</v>
      </c>
      <c r="E181" s="12" t="s">
        <v>984</v>
      </c>
    </row>
    <row r="182" spans="1:5" x14ac:dyDescent="0.25">
      <c r="A182" s="11" t="s">
        <v>325</v>
      </c>
      <c r="B182" s="12">
        <v>50</v>
      </c>
      <c r="C182" s="12" t="s">
        <v>325</v>
      </c>
      <c r="D182" s="12" t="s">
        <v>325</v>
      </c>
      <c r="E182" s="12" t="s">
        <v>985</v>
      </c>
    </row>
    <row r="183" spans="1:5" x14ac:dyDescent="0.25">
      <c r="A183" s="11" t="s">
        <v>325</v>
      </c>
      <c r="B183" s="12" t="s">
        <v>325</v>
      </c>
      <c r="C183" s="12">
        <v>500</v>
      </c>
      <c r="D183" s="12" t="s">
        <v>325</v>
      </c>
      <c r="E183" s="12" t="s">
        <v>986</v>
      </c>
    </row>
    <row r="184" spans="1:5" x14ac:dyDescent="0.25">
      <c r="A184" s="11" t="s">
        <v>325</v>
      </c>
      <c r="B184" s="12" t="s">
        <v>325</v>
      </c>
      <c r="C184" s="12">
        <v>501</v>
      </c>
      <c r="D184" s="12" t="s">
        <v>325</v>
      </c>
      <c r="E184" s="12" t="s">
        <v>987</v>
      </c>
    </row>
    <row r="185" spans="1:5" ht="29.25" x14ac:dyDescent="0.25">
      <c r="A185" s="11" t="s">
        <v>325</v>
      </c>
      <c r="B185" s="12" t="s">
        <v>325</v>
      </c>
      <c r="C185" s="12">
        <v>504</v>
      </c>
      <c r="D185" s="12" t="s">
        <v>325</v>
      </c>
      <c r="E185" s="12" t="s">
        <v>935</v>
      </c>
    </row>
    <row r="186" spans="1:5" x14ac:dyDescent="0.25">
      <c r="A186" s="11" t="s">
        <v>325</v>
      </c>
      <c r="B186" s="12" t="s">
        <v>325</v>
      </c>
      <c r="C186" s="12">
        <v>505</v>
      </c>
      <c r="D186" s="12" t="s">
        <v>325</v>
      </c>
      <c r="E186" s="12" t="s">
        <v>944</v>
      </c>
    </row>
    <row r="187" spans="1:5" x14ac:dyDescent="0.25">
      <c r="A187" s="11" t="s">
        <v>325</v>
      </c>
      <c r="B187" s="12" t="s">
        <v>325</v>
      </c>
      <c r="C187" s="12">
        <v>506</v>
      </c>
      <c r="D187" s="12" t="s">
        <v>325</v>
      </c>
      <c r="E187" s="12" t="s">
        <v>988</v>
      </c>
    </row>
    <row r="188" spans="1:5" x14ac:dyDescent="0.25">
      <c r="A188" s="11" t="s">
        <v>325</v>
      </c>
      <c r="B188" s="12" t="s">
        <v>325</v>
      </c>
      <c r="C188" s="12">
        <v>507</v>
      </c>
      <c r="D188" s="12" t="s">
        <v>325</v>
      </c>
      <c r="E188" s="12" t="s">
        <v>989</v>
      </c>
    </row>
    <row r="189" spans="1:5" x14ac:dyDescent="0.25">
      <c r="A189" s="11" t="s">
        <v>325</v>
      </c>
      <c r="B189" s="12">
        <v>51</v>
      </c>
      <c r="C189" s="12" t="s">
        <v>325</v>
      </c>
      <c r="D189" s="12" t="s">
        <v>325</v>
      </c>
      <c r="E189" s="12" t="s">
        <v>990</v>
      </c>
    </row>
    <row r="190" spans="1:5" x14ac:dyDescent="0.25">
      <c r="A190" s="11" t="s">
        <v>325</v>
      </c>
      <c r="B190" s="12" t="s">
        <v>325</v>
      </c>
      <c r="C190" s="12">
        <v>511</v>
      </c>
      <c r="D190" s="12" t="s">
        <v>325</v>
      </c>
      <c r="E190" s="12" t="s">
        <v>987</v>
      </c>
    </row>
    <row r="191" spans="1:5" ht="29.25" x14ac:dyDescent="0.25">
      <c r="A191" s="11" t="s">
        <v>325</v>
      </c>
      <c r="B191" s="12" t="s">
        <v>325</v>
      </c>
      <c r="C191" s="12">
        <v>514</v>
      </c>
      <c r="D191" s="12" t="s">
        <v>325</v>
      </c>
      <c r="E191" s="12" t="s">
        <v>991</v>
      </c>
    </row>
    <row r="192" spans="1:5" x14ac:dyDescent="0.25">
      <c r="A192" s="11" t="s">
        <v>325</v>
      </c>
      <c r="B192" s="12" t="s">
        <v>325</v>
      </c>
      <c r="C192" s="12">
        <v>518</v>
      </c>
      <c r="D192" s="12" t="s">
        <v>325</v>
      </c>
      <c r="E192" s="12" t="s">
        <v>992</v>
      </c>
    </row>
    <row r="193" spans="1:5" x14ac:dyDescent="0.25">
      <c r="A193" s="11" t="s">
        <v>325</v>
      </c>
      <c r="B193" s="12">
        <v>52</v>
      </c>
      <c r="C193" s="12" t="s">
        <v>325</v>
      </c>
      <c r="D193" s="12" t="s">
        <v>325</v>
      </c>
      <c r="E193" s="12" t="s">
        <v>993</v>
      </c>
    </row>
    <row r="194" spans="1:5" x14ac:dyDescent="0.25">
      <c r="A194" s="11" t="s">
        <v>325</v>
      </c>
      <c r="B194" s="12">
        <v>53</v>
      </c>
      <c r="C194" s="12" t="s">
        <v>325</v>
      </c>
      <c r="D194" s="12" t="s">
        <v>325</v>
      </c>
      <c r="E194" s="12" t="s">
        <v>994</v>
      </c>
    </row>
    <row r="195" spans="1:5" x14ac:dyDescent="0.25">
      <c r="A195" s="11" t="s">
        <v>325</v>
      </c>
      <c r="B195" s="12" t="s">
        <v>325</v>
      </c>
      <c r="C195" s="12">
        <v>531</v>
      </c>
      <c r="D195" s="12" t="s">
        <v>325</v>
      </c>
      <c r="E195" s="12" t="s">
        <v>987</v>
      </c>
    </row>
    <row r="196" spans="1:5" ht="29.25" x14ac:dyDescent="0.25">
      <c r="A196" s="11" t="s">
        <v>325</v>
      </c>
      <c r="B196" s="12" t="s">
        <v>325</v>
      </c>
      <c r="C196" s="12">
        <v>534</v>
      </c>
      <c r="D196" s="12" t="s">
        <v>325</v>
      </c>
      <c r="E196" s="12" t="s">
        <v>995</v>
      </c>
    </row>
    <row r="197" spans="1:5" ht="29.25" x14ac:dyDescent="0.25">
      <c r="A197" s="11" t="s">
        <v>325</v>
      </c>
      <c r="B197" s="12" t="s">
        <v>325</v>
      </c>
      <c r="C197" s="12" t="s">
        <v>325</v>
      </c>
      <c r="D197" s="12" t="s">
        <v>996</v>
      </c>
      <c r="E197" s="12" t="s">
        <v>997</v>
      </c>
    </row>
    <row r="198" spans="1:5" ht="29.25" x14ac:dyDescent="0.25">
      <c r="A198" s="11" t="s">
        <v>325</v>
      </c>
      <c r="B198" s="12" t="s">
        <v>325</v>
      </c>
      <c r="C198" s="12" t="s">
        <v>325</v>
      </c>
      <c r="D198" s="12" t="s">
        <v>998</v>
      </c>
      <c r="E198" s="12" t="s">
        <v>999</v>
      </c>
    </row>
    <row r="199" spans="1:5" x14ac:dyDescent="0.25">
      <c r="A199" s="11" t="s">
        <v>325</v>
      </c>
      <c r="B199" s="12" t="s">
        <v>325</v>
      </c>
      <c r="C199" s="12">
        <v>537</v>
      </c>
      <c r="D199" s="12" t="s">
        <v>325</v>
      </c>
      <c r="E199" s="12" t="s">
        <v>989</v>
      </c>
    </row>
    <row r="200" spans="1:5" x14ac:dyDescent="0.25">
      <c r="A200" s="11" t="s">
        <v>325</v>
      </c>
      <c r="B200" s="12">
        <v>54</v>
      </c>
      <c r="C200" s="12" t="s">
        <v>325</v>
      </c>
      <c r="D200" s="12" t="s">
        <v>325</v>
      </c>
      <c r="E200" s="12" t="s">
        <v>1000</v>
      </c>
    </row>
    <row r="201" spans="1:5" x14ac:dyDescent="0.25">
      <c r="A201" s="11" t="s">
        <v>325</v>
      </c>
      <c r="B201" s="12" t="s">
        <v>325</v>
      </c>
      <c r="C201" s="12">
        <v>541</v>
      </c>
      <c r="D201" s="12" t="s">
        <v>325</v>
      </c>
      <c r="E201" s="12" t="s">
        <v>1001</v>
      </c>
    </row>
    <row r="202" spans="1:5" x14ac:dyDescent="0.25">
      <c r="A202" s="11" t="s">
        <v>325</v>
      </c>
      <c r="B202" s="12" t="s">
        <v>325</v>
      </c>
      <c r="C202" s="12">
        <v>542</v>
      </c>
      <c r="D202" s="12" t="s">
        <v>325</v>
      </c>
      <c r="E202" s="12" t="s">
        <v>1002</v>
      </c>
    </row>
    <row r="203" spans="1:5" x14ac:dyDescent="0.25">
      <c r="A203" s="11" t="s">
        <v>325</v>
      </c>
      <c r="B203" s="12" t="s">
        <v>325</v>
      </c>
      <c r="C203" s="12">
        <v>544</v>
      </c>
      <c r="D203" s="12" t="s">
        <v>325</v>
      </c>
      <c r="E203" s="12" t="s">
        <v>1003</v>
      </c>
    </row>
    <row r="204" spans="1:5" x14ac:dyDescent="0.25">
      <c r="A204" s="11" t="s">
        <v>325</v>
      </c>
      <c r="B204" s="12" t="s">
        <v>325</v>
      </c>
      <c r="C204" s="12">
        <v>549</v>
      </c>
      <c r="D204" s="12" t="s">
        <v>325</v>
      </c>
      <c r="E204" s="12" t="s">
        <v>1004</v>
      </c>
    </row>
    <row r="205" spans="1:5" x14ac:dyDescent="0.25">
      <c r="A205" s="11" t="s">
        <v>325</v>
      </c>
      <c r="B205" s="12">
        <v>55</v>
      </c>
      <c r="C205" s="12" t="s">
        <v>325</v>
      </c>
      <c r="D205" s="12" t="s">
        <v>325</v>
      </c>
      <c r="E205" s="12" t="s">
        <v>1005</v>
      </c>
    </row>
    <row r="206" spans="1:5" ht="29.25" x14ac:dyDescent="0.25">
      <c r="A206" s="11" t="s">
        <v>325</v>
      </c>
      <c r="B206" s="12" t="s">
        <v>325</v>
      </c>
      <c r="C206" s="12">
        <v>550</v>
      </c>
      <c r="D206" s="12" t="s">
        <v>325</v>
      </c>
      <c r="E206" s="12" t="s">
        <v>1006</v>
      </c>
    </row>
    <row r="207" spans="1:5" ht="29.25" x14ac:dyDescent="0.25">
      <c r="A207" s="11" t="s">
        <v>325</v>
      </c>
      <c r="B207" s="12" t="s">
        <v>325</v>
      </c>
      <c r="C207" s="12">
        <v>551</v>
      </c>
      <c r="D207" s="12" t="s">
        <v>325</v>
      </c>
      <c r="E207" s="12" t="s">
        <v>1007</v>
      </c>
    </row>
    <row r="208" spans="1:5" x14ac:dyDescent="0.25">
      <c r="A208" s="11" t="s">
        <v>325</v>
      </c>
      <c r="B208" s="12" t="s">
        <v>325</v>
      </c>
      <c r="C208" s="12">
        <v>552</v>
      </c>
      <c r="D208" s="12" t="s">
        <v>325</v>
      </c>
      <c r="E208" s="12" t="s">
        <v>1008</v>
      </c>
    </row>
    <row r="209" spans="1:5" x14ac:dyDescent="0.25">
      <c r="A209" s="11" t="s">
        <v>325</v>
      </c>
      <c r="B209" s="12" t="s">
        <v>325</v>
      </c>
      <c r="C209" s="12">
        <v>553</v>
      </c>
      <c r="D209" s="12" t="s">
        <v>325</v>
      </c>
      <c r="E209" s="12" t="s">
        <v>1009</v>
      </c>
    </row>
    <row r="210" spans="1:5" x14ac:dyDescent="0.25">
      <c r="A210" s="11" t="s">
        <v>325</v>
      </c>
      <c r="B210" s="12" t="s">
        <v>325</v>
      </c>
      <c r="C210" s="12">
        <v>554</v>
      </c>
      <c r="D210" s="12" t="s">
        <v>325</v>
      </c>
      <c r="E210" s="12" t="s">
        <v>1010</v>
      </c>
    </row>
    <row r="211" spans="1:5" x14ac:dyDescent="0.25">
      <c r="A211" s="11" t="s">
        <v>325</v>
      </c>
      <c r="B211" s="12" t="s">
        <v>325</v>
      </c>
      <c r="C211" s="12" t="s">
        <v>325</v>
      </c>
      <c r="D211" s="12" t="s">
        <v>1011</v>
      </c>
      <c r="E211" s="12" t="s">
        <v>1012</v>
      </c>
    </row>
    <row r="212" spans="1:5" x14ac:dyDescent="0.25">
      <c r="A212" s="11" t="s">
        <v>325</v>
      </c>
      <c r="B212" s="12" t="s">
        <v>325</v>
      </c>
      <c r="C212" s="12" t="s">
        <v>325</v>
      </c>
      <c r="D212" s="12" t="s">
        <v>1013</v>
      </c>
      <c r="E212" s="12" t="s">
        <v>1014</v>
      </c>
    </row>
    <row r="213" spans="1:5" x14ac:dyDescent="0.25">
      <c r="A213" s="11" t="s">
        <v>325</v>
      </c>
      <c r="B213" s="12" t="s">
        <v>325</v>
      </c>
      <c r="C213" s="12">
        <v>555</v>
      </c>
      <c r="D213" s="12" t="s">
        <v>325</v>
      </c>
      <c r="E213" s="12" t="s">
        <v>1015</v>
      </c>
    </row>
    <row r="214" spans="1:5" x14ac:dyDescent="0.25">
      <c r="A214" s="11" t="s">
        <v>325</v>
      </c>
      <c r="B214" s="12" t="s">
        <v>325</v>
      </c>
      <c r="C214" s="12">
        <v>559</v>
      </c>
      <c r="D214" s="12" t="s">
        <v>325</v>
      </c>
      <c r="E214" s="12" t="s">
        <v>1016</v>
      </c>
    </row>
    <row r="215" spans="1:5" x14ac:dyDescent="0.25">
      <c r="A215" s="11" t="s">
        <v>325</v>
      </c>
      <c r="B215" s="12">
        <v>59</v>
      </c>
      <c r="C215" s="12" t="s">
        <v>325</v>
      </c>
      <c r="D215" s="12" t="s">
        <v>325</v>
      </c>
      <c r="E215" s="12" t="s">
        <v>1017</v>
      </c>
    </row>
    <row r="216" spans="1:5" x14ac:dyDescent="0.25">
      <c r="A216" s="11" t="s">
        <v>325</v>
      </c>
      <c r="B216" s="12" t="s">
        <v>325</v>
      </c>
      <c r="C216" s="12">
        <v>591</v>
      </c>
      <c r="D216" s="12" t="s">
        <v>325</v>
      </c>
      <c r="E216" s="12" t="s">
        <v>1018</v>
      </c>
    </row>
    <row r="217" spans="1:5" x14ac:dyDescent="0.25">
      <c r="A217" s="11" t="s">
        <v>325</v>
      </c>
      <c r="B217" s="12" t="s">
        <v>325</v>
      </c>
      <c r="C217" s="12">
        <v>592</v>
      </c>
      <c r="D217" s="12" t="s">
        <v>325</v>
      </c>
      <c r="E217" s="12" t="s">
        <v>1019</v>
      </c>
    </row>
    <row r="218" spans="1:5" x14ac:dyDescent="0.25">
      <c r="A218" s="11" t="s">
        <v>325</v>
      </c>
      <c r="B218" s="12" t="s">
        <v>325</v>
      </c>
      <c r="C218" s="12">
        <v>599</v>
      </c>
      <c r="D218" s="12" t="s">
        <v>325</v>
      </c>
      <c r="E218" s="12" t="s">
        <v>1017</v>
      </c>
    </row>
    <row r="219" spans="1:5" x14ac:dyDescent="0.25">
      <c r="A219" s="11">
        <v>6</v>
      </c>
      <c r="B219" s="12" t="s">
        <v>325</v>
      </c>
      <c r="C219" s="12" t="s">
        <v>325</v>
      </c>
      <c r="D219" s="12" t="s">
        <v>325</v>
      </c>
      <c r="E219" s="12" t="s">
        <v>1020</v>
      </c>
    </row>
    <row r="220" spans="1:5" x14ac:dyDescent="0.25">
      <c r="A220" s="11" t="s">
        <v>325</v>
      </c>
      <c r="B220" s="12">
        <v>60</v>
      </c>
      <c r="C220" s="12" t="s">
        <v>325</v>
      </c>
      <c r="D220" s="12" t="s">
        <v>325</v>
      </c>
      <c r="E220" s="12" t="s">
        <v>1021</v>
      </c>
    </row>
    <row r="221" spans="1:5" x14ac:dyDescent="0.25">
      <c r="A221" s="11" t="s">
        <v>325</v>
      </c>
      <c r="B221" s="12" t="s">
        <v>325</v>
      </c>
      <c r="C221" s="12">
        <v>600</v>
      </c>
      <c r="D221" s="12" t="s">
        <v>325</v>
      </c>
      <c r="E221" s="12" t="s">
        <v>1022</v>
      </c>
    </row>
    <row r="222" spans="1:5" x14ac:dyDescent="0.25">
      <c r="A222" s="11" t="s">
        <v>325</v>
      </c>
      <c r="B222" s="12" t="s">
        <v>325</v>
      </c>
      <c r="C222" s="12">
        <v>601</v>
      </c>
      <c r="D222" s="12" t="s">
        <v>325</v>
      </c>
      <c r="E222" s="12" t="s">
        <v>1023</v>
      </c>
    </row>
    <row r="223" spans="1:5" x14ac:dyDescent="0.25">
      <c r="A223" s="11" t="s">
        <v>325</v>
      </c>
      <c r="B223" s="12" t="s">
        <v>325</v>
      </c>
      <c r="C223" s="12">
        <v>602</v>
      </c>
      <c r="D223" s="12" t="s">
        <v>325</v>
      </c>
      <c r="E223" s="12" t="s">
        <v>1024</v>
      </c>
    </row>
    <row r="224" spans="1:5" x14ac:dyDescent="0.25">
      <c r="A224" s="11" t="s">
        <v>325</v>
      </c>
      <c r="B224" s="12" t="s">
        <v>325</v>
      </c>
      <c r="C224" s="12">
        <v>603</v>
      </c>
      <c r="D224" s="12" t="s">
        <v>325</v>
      </c>
      <c r="E224" s="12" t="s">
        <v>1025</v>
      </c>
    </row>
    <row r="225" spans="1:5" x14ac:dyDescent="0.25">
      <c r="A225" s="11" t="s">
        <v>325</v>
      </c>
      <c r="B225" s="12" t="s">
        <v>325</v>
      </c>
      <c r="C225" s="12">
        <v>609</v>
      </c>
      <c r="D225" s="12" t="s">
        <v>325</v>
      </c>
      <c r="E225" s="12" t="s">
        <v>1026</v>
      </c>
    </row>
    <row r="226" spans="1:5" x14ac:dyDescent="0.25">
      <c r="A226" s="11" t="s">
        <v>325</v>
      </c>
      <c r="B226" s="12">
        <v>61</v>
      </c>
      <c r="C226" s="12" t="s">
        <v>325</v>
      </c>
      <c r="D226" s="12" t="s">
        <v>325</v>
      </c>
      <c r="E226" s="12" t="s">
        <v>1027</v>
      </c>
    </row>
    <row r="227" spans="1:5" x14ac:dyDescent="0.25">
      <c r="A227" s="11" t="s">
        <v>325</v>
      </c>
      <c r="B227" s="12" t="s">
        <v>325</v>
      </c>
      <c r="C227" s="12">
        <v>611</v>
      </c>
      <c r="D227" s="12" t="s">
        <v>325</v>
      </c>
      <c r="E227" s="12" t="s">
        <v>1028</v>
      </c>
    </row>
    <row r="228" spans="1:5" x14ac:dyDescent="0.25">
      <c r="A228" s="11" t="s">
        <v>325</v>
      </c>
      <c r="B228" s="12" t="s">
        <v>325</v>
      </c>
      <c r="C228" s="12">
        <v>612</v>
      </c>
      <c r="D228" s="12" t="s">
        <v>325</v>
      </c>
      <c r="E228" s="12" t="s">
        <v>1029</v>
      </c>
    </row>
    <row r="229" spans="1:5" x14ac:dyDescent="0.25">
      <c r="A229" s="11" t="s">
        <v>325</v>
      </c>
      <c r="B229" s="12" t="s">
        <v>325</v>
      </c>
      <c r="C229" s="12">
        <v>619</v>
      </c>
      <c r="D229" s="12" t="s">
        <v>325</v>
      </c>
      <c r="E229" s="12" t="s">
        <v>1030</v>
      </c>
    </row>
    <row r="230" spans="1:5" x14ac:dyDescent="0.25">
      <c r="A230" s="11" t="s">
        <v>325</v>
      </c>
      <c r="B230" s="12">
        <v>68</v>
      </c>
      <c r="C230" s="12" t="s">
        <v>325</v>
      </c>
      <c r="D230" s="12" t="s">
        <v>325</v>
      </c>
      <c r="E230" s="12" t="s">
        <v>1031</v>
      </c>
    </row>
    <row r="231" spans="1:5" x14ac:dyDescent="0.25">
      <c r="A231" s="11" t="s">
        <v>325</v>
      </c>
      <c r="B231" s="12" t="s">
        <v>325</v>
      </c>
      <c r="C231" s="12">
        <v>680</v>
      </c>
      <c r="D231" s="12" t="s">
        <v>325</v>
      </c>
      <c r="E231" s="12" t="s">
        <v>1032</v>
      </c>
    </row>
    <row r="232" spans="1:5" x14ac:dyDescent="0.25">
      <c r="A232" s="11">
        <v>7</v>
      </c>
      <c r="B232" s="12" t="s">
        <v>325</v>
      </c>
      <c r="C232" s="12" t="s">
        <v>325</v>
      </c>
      <c r="D232" s="12" t="s">
        <v>325</v>
      </c>
      <c r="E232" s="12" t="s">
        <v>1033</v>
      </c>
    </row>
    <row r="233" spans="1:5" x14ac:dyDescent="0.25">
      <c r="A233" s="11" t="s">
        <v>325</v>
      </c>
      <c r="B233" s="12">
        <v>70</v>
      </c>
      <c r="C233" s="12" t="s">
        <v>325</v>
      </c>
      <c r="D233" s="12" t="s">
        <v>325</v>
      </c>
      <c r="E233" s="12" t="s">
        <v>917</v>
      </c>
    </row>
    <row r="234" spans="1:5" x14ac:dyDescent="0.25">
      <c r="A234" s="11" t="s">
        <v>325</v>
      </c>
      <c r="B234" s="12">
        <v>71</v>
      </c>
      <c r="C234" s="12" t="s">
        <v>325</v>
      </c>
      <c r="D234" s="12" t="s">
        <v>325</v>
      </c>
      <c r="E234" s="12" t="s">
        <v>918</v>
      </c>
    </row>
    <row r="235" spans="1:5" x14ac:dyDescent="0.25">
      <c r="A235" s="11" t="s">
        <v>325</v>
      </c>
      <c r="B235" s="12">
        <v>72</v>
      </c>
      <c r="C235" s="12" t="s">
        <v>325</v>
      </c>
      <c r="D235" s="12" t="s">
        <v>325</v>
      </c>
      <c r="E235" s="12" t="s">
        <v>919</v>
      </c>
    </row>
    <row r="236" spans="1:5" x14ac:dyDescent="0.25">
      <c r="A236" s="11" t="s">
        <v>325</v>
      </c>
      <c r="B236" s="12" t="s">
        <v>325</v>
      </c>
      <c r="C236" s="12">
        <v>720</v>
      </c>
      <c r="D236" s="12" t="s">
        <v>325</v>
      </c>
      <c r="E236" s="12" t="s">
        <v>920</v>
      </c>
    </row>
    <row r="237" spans="1:5" x14ac:dyDescent="0.25">
      <c r="A237" s="11" t="s">
        <v>325</v>
      </c>
      <c r="B237" s="12" t="s">
        <v>325</v>
      </c>
      <c r="C237" s="12">
        <v>721</v>
      </c>
      <c r="D237" s="12" t="s">
        <v>325</v>
      </c>
      <c r="E237" s="12" t="s">
        <v>929</v>
      </c>
    </row>
    <row r="238" spans="1:5" x14ac:dyDescent="0.25">
      <c r="A238" s="11" t="s">
        <v>325</v>
      </c>
      <c r="B238" s="12" t="s">
        <v>325</v>
      </c>
      <c r="C238" s="12" t="s">
        <v>325</v>
      </c>
      <c r="D238" s="12" t="s">
        <v>1034</v>
      </c>
      <c r="E238" s="12" t="s">
        <v>931</v>
      </c>
    </row>
    <row r="239" spans="1:5" x14ac:dyDescent="0.25">
      <c r="A239" s="11" t="s">
        <v>325</v>
      </c>
      <c r="B239" s="12" t="s">
        <v>325</v>
      </c>
      <c r="C239" s="12" t="s">
        <v>325</v>
      </c>
      <c r="D239" s="12" t="s">
        <v>1035</v>
      </c>
      <c r="E239" s="12" t="s">
        <v>1036</v>
      </c>
    </row>
    <row r="240" spans="1:5" x14ac:dyDescent="0.25">
      <c r="A240" s="11" t="s">
        <v>325</v>
      </c>
      <c r="B240" s="12" t="s">
        <v>325</v>
      </c>
      <c r="C240" s="12">
        <v>722</v>
      </c>
      <c r="D240" s="12" t="s">
        <v>325</v>
      </c>
      <c r="E240" s="12" t="s">
        <v>934</v>
      </c>
    </row>
    <row r="241" spans="1:5" ht="29.25" x14ac:dyDescent="0.25">
      <c r="A241" s="11" t="s">
        <v>325</v>
      </c>
      <c r="B241" s="12" t="s">
        <v>325</v>
      </c>
      <c r="C241" s="12">
        <v>723</v>
      </c>
      <c r="D241" s="12" t="s">
        <v>325</v>
      </c>
      <c r="E241" s="12" t="s">
        <v>935</v>
      </c>
    </row>
    <row r="242" spans="1:5" x14ac:dyDescent="0.25">
      <c r="A242" s="11" t="s">
        <v>325</v>
      </c>
      <c r="B242" s="12" t="s">
        <v>325</v>
      </c>
      <c r="C242" s="12" t="s">
        <v>325</v>
      </c>
      <c r="D242" s="12" t="s">
        <v>1037</v>
      </c>
      <c r="E242" s="12" t="s">
        <v>937</v>
      </c>
    </row>
    <row r="243" spans="1:5" ht="29.25" x14ac:dyDescent="0.25">
      <c r="A243" s="11" t="s">
        <v>325</v>
      </c>
      <c r="B243" s="12" t="s">
        <v>325</v>
      </c>
      <c r="C243" s="12" t="s">
        <v>325</v>
      </c>
      <c r="D243" s="12" t="s">
        <v>1038</v>
      </c>
      <c r="E243" s="12" t="s">
        <v>1039</v>
      </c>
    </row>
    <row r="244" spans="1:5" x14ac:dyDescent="0.25">
      <c r="A244" s="11" t="s">
        <v>325</v>
      </c>
      <c r="B244" s="12">
        <v>73</v>
      </c>
      <c r="C244" s="12" t="s">
        <v>325</v>
      </c>
      <c r="D244" s="12" t="s">
        <v>325</v>
      </c>
      <c r="E244" s="12" t="s">
        <v>940</v>
      </c>
    </row>
    <row r="245" spans="1:5" x14ac:dyDescent="0.25">
      <c r="A245" s="11" t="s">
        <v>325</v>
      </c>
      <c r="B245" s="12">
        <v>74</v>
      </c>
      <c r="C245" s="12" t="s">
        <v>325</v>
      </c>
      <c r="D245" s="12" t="s">
        <v>325</v>
      </c>
      <c r="E245" s="12" t="s">
        <v>941</v>
      </c>
    </row>
    <row r="246" spans="1:5" x14ac:dyDescent="0.25">
      <c r="A246" s="11" t="s">
        <v>325</v>
      </c>
      <c r="B246" s="12" t="s">
        <v>325</v>
      </c>
      <c r="C246" s="12">
        <v>740</v>
      </c>
      <c r="D246" s="12" t="s">
        <v>325</v>
      </c>
      <c r="E246" s="12" t="s">
        <v>942</v>
      </c>
    </row>
    <row r="247" spans="1:5" x14ac:dyDescent="0.25">
      <c r="A247" s="11" t="s">
        <v>325</v>
      </c>
      <c r="B247" s="12" t="s">
        <v>325</v>
      </c>
      <c r="C247" s="12">
        <v>741</v>
      </c>
      <c r="D247" s="12" t="s">
        <v>325</v>
      </c>
      <c r="E247" s="12" t="s">
        <v>943</v>
      </c>
    </row>
    <row r="248" spans="1:5" x14ac:dyDescent="0.25">
      <c r="A248" s="11" t="s">
        <v>325</v>
      </c>
      <c r="B248" s="12">
        <v>75</v>
      </c>
      <c r="C248" s="12" t="s">
        <v>325</v>
      </c>
      <c r="D248" s="12" t="s">
        <v>325</v>
      </c>
      <c r="E248" s="12" t="s">
        <v>944</v>
      </c>
    </row>
    <row r="249" spans="1:5" x14ac:dyDescent="0.25">
      <c r="A249" s="11" t="s">
        <v>325</v>
      </c>
      <c r="B249" s="12" t="s">
        <v>325</v>
      </c>
      <c r="C249" s="12">
        <v>750</v>
      </c>
      <c r="D249" s="12" t="s">
        <v>325</v>
      </c>
      <c r="E249" s="12" t="s">
        <v>945</v>
      </c>
    </row>
    <row r="250" spans="1:5" ht="29.25" x14ac:dyDescent="0.25">
      <c r="A250" s="11" t="s">
        <v>325</v>
      </c>
      <c r="B250" s="12" t="s">
        <v>325</v>
      </c>
      <c r="C250" s="12" t="s">
        <v>325</v>
      </c>
      <c r="D250" s="12" t="s">
        <v>1040</v>
      </c>
      <c r="E250" s="12" t="s">
        <v>1041</v>
      </c>
    </row>
    <row r="251" spans="1:5" ht="43.5" x14ac:dyDescent="0.25">
      <c r="A251" s="11" t="s">
        <v>325</v>
      </c>
      <c r="B251" s="12" t="s">
        <v>325</v>
      </c>
      <c r="C251" s="12" t="s">
        <v>325</v>
      </c>
      <c r="D251" s="12" t="s">
        <v>1042</v>
      </c>
      <c r="E251" s="12" t="s">
        <v>1043</v>
      </c>
    </row>
    <row r="252" spans="1:5" ht="43.5" x14ac:dyDescent="0.25">
      <c r="A252" s="11" t="s">
        <v>325</v>
      </c>
      <c r="B252" s="12" t="s">
        <v>325</v>
      </c>
      <c r="C252" s="12" t="s">
        <v>325</v>
      </c>
      <c r="D252" s="12" t="s">
        <v>1044</v>
      </c>
      <c r="E252" s="12" t="s">
        <v>1045</v>
      </c>
    </row>
    <row r="253" spans="1:5" ht="43.5" x14ac:dyDescent="0.25">
      <c r="A253" s="11" t="s">
        <v>325</v>
      </c>
      <c r="B253" s="12" t="s">
        <v>325</v>
      </c>
      <c r="C253" s="12" t="s">
        <v>325</v>
      </c>
      <c r="D253" s="12" t="s">
        <v>1046</v>
      </c>
      <c r="E253" s="12" t="s">
        <v>1047</v>
      </c>
    </row>
    <row r="254" spans="1:5" ht="29.25" x14ac:dyDescent="0.25">
      <c r="A254" s="11" t="s">
        <v>325</v>
      </c>
      <c r="B254" s="12" t="s">
        <v>325</v>
      </c>
      <c r="C254" s="12" t="s">
        <v>325</v>
      </c>
      <c r="D254" s="12" t="s">
        <v>1048</v>
      </c>
      <c r="E254" s="12" t="s">
        <v>1049</v>
      </c>
    </row>
    <row r="255" spans="1:5" ht="29.25" x14ac:dyDescent="0.25">
      <c r="A255" s="11" t="s">
        <v>325</v>
      </c>
      <c r="B255" s="12" t="s">
        <v>325</v>
      </c>
      <c r="C255" s="12" t="s">
        <v>325</v>
      </c>
      <c r="D255" s="12" t="s">
        <v>1050</v>
      </c>
      <c r="E255" s="12" t="s">
        <v>1051</v>
      </c>
    </row>
    <row r="256" spans="1:5" ht="29.25" x14ac:dyDescent="0.25">
      <c r="A256" s="11" t="s">
        <v>325</v>
      </c>
      <c r="B256" s="12" t="s">
        <v>325</v>
      </c>
      <c r="C256" s="12">
        <v>751</v>
      </c>
      <c r="D256" s="12" t="s">
        <v>325</v>
      </c>
      <c r="E256" s="12" t="s">
        <v>960</v>
      </c>
    </row>
    <row r="257" spans="1:5" x14ac:dyDescent="0.25">
      <c r="A257" s="11" t="s">
        <v>325</v>
      </c>
      <c r="B257" s="12" t="s">
        <v>325</v>
      </c>
      <c r="C257" s="12">
        <v>752</v>
      </c>
      <c r="D257" s="12" t="s">
        <v>325</v>
      </c>
      <c r="E257" s="12" t="s">
        <v>961</v>
      </c>
    </row>
    <row r="258" spans="1:5" ht="43.5" x14ac:dyDescent="0.25">
      <c r="A258" s="11" t="s">
        <v>325</v>
      </c>
      <c r="B258" s="12" t="s">
        <v>325</v>
      </c>
      <c r="C258" s="12">
        <v>753</v>
      </c>
      <c r="D258" s="12" t="s">
        <v>325</v>
      </c>
      <c r="E258" s="12" t="s">
        <v>962</v>
      </c>
    </row>
    <row r="259" spans="1:5" x14ac:dyDescent="0.25">
      <c r="A259" s="11" t="s">
        <v>325</v>
      </c>
      <c r="B259" s="12">
        <v>76</v>
      </c>
      <c r="C259" s="12" t="s">
        <v>325</v>
      </c>
      <c r="D259" s="12" t="s">
        <v>325</v>
      </c>
      <c r="E259" s="12" t="s">
        <v>963</v>
      </c>
    </row>
    <row r="260" spans="1:5" x14ac:dyDescent="0.25">
      <c r="A260" s="11" t="s">
        <v>325</v>
      </c>
      <c r="B260" s="12" t="s">
        <v>325</v>
      </c>
      <c r="C260" s="12">
        <v>761</v>
      </c>
      <c r="D260" s="12" t="s">
        <v>325</v>
      </c>
      <c r="E260" s="12" t="s">
        <v>964</v>
      </c>
    </row>
    <row r="261" spans="1:5" x14ac:dyDescent="0.25">
      <c r="A261" s="11" t="s">
        <v>325</v>
      </c>
      <c r="B261" s="12" t="s">
        <v>325</v>
      </c>
      <c r="C261" s="12">
        <v>762</v>
      </c>
      <c r="D261" s="12" t="s">
        <v>325</v>
      </c>
      <c r="E261" s="12" t="s">
        <v>965</v>
      </c>
    </row>
    <row r="262" spans="1:5" x14ac:dyDescent="0.25">
      <c r="A262" s="11" t="s">
        <v>325</v>
      </c>
      <c r="B262" s="12" t="s">
        <v>325</v>
      </c>
      <c r="C262" s="12">
        <v>763</v>
      </c>
      <c r="D262" s="12" t="s">
        <v>325</v>
      </c>
      <c r="E262" s="12" t="s">
        <v>966</v>
      </c>
    </row>
    <row r="263" spans="1:5" x14ac:dyDescent="0.25">
      <c r="A263" s="11" t="s">
        <v>325</v>
      </c>
      <c r="B263" s="12" t="s">
        <v>325</v>
      </c>
      <c r="C263" s="12">
        <v>764</v>
      </c>
      <c r="D263" s="12" t="s">
        <v>325</v>
      </c>
      <c r="E263" s="12" t="s">
        <v>967</v>
      </c>
    </row>
    <row r="264" spans="1:5" x14ac:dyDescent="0.25">
      <c r="A264" s="11" t="s">
        <v>325</v>
      </c>
      <c r="B264" s="12" t="s">
        <v>325</v>
      </c>
      <c r="C264" s="12">
        <v>765</v>
      </c>
      <c r="D264" s="12" t="s">
        <v>325</v>
      </c>
      <c r="E264" s="12" t="s">
        <v>968</v>
      </c>
    </row>
    <row r="265" spans="1:5" x14ac:dyDescent="0.25">
      <c r="A265" s="11" t="s">
        <v>325</v>
      </c>
      <c r="B265" s="12" t="s">
        <v>325</v>
      </c>
      <c r="C265" s="12">
        <v>766</v>
      </c>
      <c r="D265" s="12" t="s">
        <v>325</v>
      </c>
      <c r="E265" s="12" t="s">
        <v>969</v>
      </c>
    </row>
    <row r="266" spans="1:5" x14ac:dyDescent="0.25">
      <c r="A266" s="11" t="s">
        <v>325</v>
      </c>
      <c r="B266" s="12" t="s">
        <v>325</v>
      </c>
      <c r="C266" s="12">
        <v>767</v>
      </c>
      <c r="D266" s="12" t="s">
        <v>325</v>
      </c>
      <c r="E266" s="12" t="s">
        <v>970</v>
      </c>
    </row>
    <row r="267" spans="1:5" x14ac:dyDescent="0.25">
      <c r="A267" s="11" t="s">
        <v>325</v>
      </c>
      <c r="B267" s="12" t="s">
        <v>325</v>
      </c>
      <c r="C267" s="12">
        <v>768</v>
      </c>
      <c r="D267" s="12" t="s">
        <v>325</v>
      </c>
      <c r="E267" s="12" t="s">
        <v>971</v>
      </c>
    </row>
    <row r="268" spans="1:5" x14ac:dyDescent="0.25">
      <c r="A268" s="11" t="s">
        <v>325</v>
      </c>
      <c r="B268" s="12">
        <v>77</v>
      </c>
      <c r="C268" s="12" t="s">
        <v>325</v>
      </c>
      <c r="D268" s="12" t="s">
        <v>325</v>
      </c>
      <c r="E268" s="12" t="s">
        <v>989</v>
      </c>
    </row>
    <row r="269" spans="1:5" x14ac:dyDescent="0.25">
      <c r="A269" s="11" t="s">
        <v>325</v>
      </c>
      <c r="B269" s="12">
        <v>78</v>
      </c>
      <c r="C269" s="12" t="s">
        <v>325</v>
      </c>
      <c r="D269" s="12" t="s">
        <v>325</v>
      </c>
      <c r="E269" s="12" t="s">
        <v>973</v>
      </c>
    </row>
    <row r="270" spans="1:5" x14ac:dyDescent="0.25">
      <c r="A270" s="11" t="s">
        <v>325</v>
      </c>
      <c r="B270" s="12">
        <v>79</v>
      </c>
      <c r="C270" s="12" t="s">
        <v>325</v>
      </c>
      <c r="D270" s="12" t="s">
        <v>325</v>
      </c>
      <c r="E270" s="12" t="s">
        <v>974</v>
      </c>
    </row>
    <row r="271" spans="1:5" x14ac:dyDescent="0.25">
      <c r="A271" s="11" t="s">
        <v>325</v>
      </c>
      <c r="B271" s="12" t="s">
        <v>325</v>
      </c>
      <c r="C271" s="12">
        <v>790</v>
      </c>
      <c r="D271" s="12" t="s">
        <v>325</v>
      </c>
      <c r="E271" s="12" t="s">
        <v>975</v>
      </c>
    </row>
    <row r="272" spans="1:5" x14ac:dyDescent="0.25">
      <c r="A272" s="11" t="s">
        <v>325</v>
      </c>
      <c r="B272" s="12" t="s">
        <v>325</v>
      </c>
      <c r="C272" s="12">
        <v>791</v>
      </c>
      <c r="D272" s="12" t="s">
        <v>325</v>
      </c>
      <c r="E272" s="12" t="s">
        <v>976</v>
      </c>
    </row>
    <row r="273" spans="1:5" x14ac:dyDescent="0.25">
      <c r="A273" s="11" t="s">
        <v>325</v>
      </c>
      <c r="B273" s="12" t="s">
        <v>325</v>
      </c>
      <c r="C273" s="12">
        <v>792</v>
      </c>
      <c r="D273" s="12" t="s">
        <v>325</v>
      </c>
      <c r="E273" s="12" t="s">
        <v>977</v>
      </c>
    </row>
    <row r="274" spans="1:5" x14ac:dyDescent="0.25">
      <c r="A274" s="11" t="s">
        <v>325</v>
      </c>
      <c r="B274" s="12" t="s">
        <v>325</v>
      </c>
      <c r="C274" s="12">
        <v>793</v>
      </c>
      <c r="D274" s="12" t="s">
        <v>325</v>
      </c>
      <c r="E274" s="12" t="s">
        <v>978</v>
      </c>
    </row>
    <row r="275" spans="1:5" x14ac:dyDescent="0.25">
      <c r="A275" s="11" t="s">
        <v>325</v>
      </c>
      <c r="B275" s="12" t="s">
        <v>325</v>
      </c>
      <c r="C275" s="12">
        <v>794</v>
      </c>
      <c r="D275" s="12" t="s">
        <v>325</v>
      </c>
      <c r="E275" s="12" t="s">
        <v>979</v>
      </c>
    </row>
    <row r="276" spans="1:5" x14ac:dyDescent="0.25">
      <c r="A276" s="11" t="s">
        <v>325</v>
      </c>
      <c r="B276" s="12" t="s">
        <v>325</v>
      </c>
      <c r="C276" s="12">
        <v>795</v>
      </c>
      <c r="D276" s="12" t="s">
        <v>325</v>
      </c>
      <c r="E276" s="12" t="s">
        <v>980</v>
      </c>
    </row>
    <row r="277" spans="1:5" x14ac:dyDescent="0.25">
      <c r="A277" s="11" t="s">
        <v>325</v>
      </c>
      <c r="B277" s="12" t="s">
        <v>325</v>
      </c>
      <c r="C277" s="12">
        <v>796</v>
      </c>
      <c r="D277" s="12" t="s">
        <v>325</v>
      </c>
      <c r="E277" s="12" t="s">
        <v>981</v>
      </c>
    </row>
    <row r="278" spans="1:5" x14ac:dyDescent="0.25">
      <c r="A278" s="11" t="s">
        <v>325</v>
      </c>
      <c r="B278" s="12" t="s">
        <v>325</v>
      </c>
      <c r="C278" s="12">
        <v>797</v>
      </c>
      <c r="D278" s="12" t="s">
        <v>325</v>
      </c>
      <c r="E278" s="12" t="s">
        <v>982</v>
      </c>
    </row>
    <row r="279" spans="1:5" ht="29.25" x14ac:dyDescent="0.25">
      <c r="A279" s="11" t="s">
        <v>325</v>
      </c>
      <c r="B279" s="12" t="s">
        <v>325</v>
      </c>
      <c r="C279" s="12">
        <v>799</v>
      </c>
      <c r="D279" s="12" t="s">
        <v>325</v>
      </c>
      <c r="E279" s="12" t="s">
        <v>983</v>
      </c>
    </row>
    <row r="280" spans="1:5" x14ac:dyDescent="0.25">
      <c r="A280" s="11">
        <v>8</v>
      </c>
      <c r="B280" s="12" t="s">
        <v>325</v>
      </c>
      <c r="C280" s="12" t="s">
        <v>325</v>
      </c>
      <c r="D280" s="12" t="s">
        <v>325</v>
      </c>
      <c r="E280" s="12" t="s">
        <v>1052</v>
      </c>
    </row>
    <row r="281" spans="1:5" x14ac:dyDescent="0.25">
      <c r="A281" s="11" t="s">
        <v>325</v>
      </c>
      <c r="B281" s="12">
        <v>80</v>
      </c>
      <c r="C281" s="12" t="s">
        <v>325</v>
      </c>
      <c r="D281" s="12" t="s">
        <v>325</v>
      </c>
      <c r="E281" s="12" t="s">
        <v>1053</v>
      </c>
    </row>
    <row r="282" spans="1:5" x14ac:dyDescent="0.25">
      <c r="A282" s="11" t="s">
        <v>325</v>
      </c>
      <c r="B282" s="12" t="s">
        <v>325</v>
      </c>
      <c r="C282" s="12">
        <v>800</v>
      </c>
      <c r="D282" s="12" t="s">
        <v>325</v>
      </c>
      <c r="E282" s="12" t="s">
        <v>1054</v>
      </c>
    </row>
    <row r="283" spans="1:5" x14ac:dyDescent="0.25">
      <c r="A283" s="11" t="s">
        <v>325</v>
      </c>
      <c r="B283" s="12" t="s">
        <v>325</v>
      </c>
      <c r="C283" s="12" t="s">
        <v>325</v>
      </c>
      <c r="D283" s="12" t="s">
        <v>1055</v>
      </c>
      <c r="E283" s="12" t="s">
        <v>986</v>
      </c>
    </row>
    <row r="284" spans="1:5" x14ac:dyDescent="0.25">
      <c r="A284" s="11" t="s">
        <v>325</v>
      </c>
      <c r="B284" s="12" t="s">
        <v>325</v>
      </c>
      <c r="C284" s="12" t="s">
        <v>325</v>
      </c>
      <c r="D284" s="12" t="s">
        <v>1056</v>
      </c>
      <c r="E284" s="12" t="s">
        <v>944</v>
      </c>
    </row>
    <row r="285" spans="1:5" x14ac:dyDescent="0.25">
      <c r="A285" s="11" t="s">
        <v>325</v>
      </c>
      <c r="B285" s="12" t="s">
        <v>325</v>
      </c>
      <c r="C285" s="12" t="s">
        <v>325</v>
      </c>
      <c r="D285" s="12" t="s">
        <v>1057</v>
      </c>
      <c r="E285" s="12" t="s">
        <v>988</v>
      </c>
    </row>
    <row r="286" spans="1:5" x14ac:dyDescent="0.25">
      <c r="A286" s="11" t="s">
        <v>325</v>
      </c>
      <c r="B286" s="12" t="s">
        <v>325</v>
      </c>
      <c r="C286" s="12">
        <v>801</v>
      </c>
      <c r="D286" s="12" t="s">
        <v>325</v>
      </c>
      <c r="E286" s="12" t="s">
        <v>1058</v>
      </c>
    </row>
    <row r="287" spans="1:5" x14ac:dyDescent="0.25">
      <c r="A287" s="11" t="s">
        <v>325</v>
      </c>
      <c r="B287" s="12" t="s">
        <v>325</v>
      </c>
      <c r="C287" s="12" t="s">
        <v>325</v>
      </c>
      <c r="D287" s="12" t="s">
        <v>1059</v>
      </c>
      <c r="E287" s="12" t="s">
        <v>986</v>
      </c>
    </row>
    <row r="288" spans="1:5" x14ac:dyDescent="0.25">
      <c r="A288" s="11" t="s">
        <v>325</v>
      </c>
      <c r="B288" s="12" t="s">
        <v>325</v>
      </c>
      <c r="C288" s="12" t="s">
        <v>325</v>
      </c>
      <c r="D288" s="12" t="s">
        <v>1060</v>
      </c>
      <c r="E288" s="12" t="s">
        <v>944</v>
      </c>
    </row>
    <row r="289" spans="1:5" x14ac:dyDescent="0.25">
      <c r="A289" s="11" t="s">
        <v>325</v>
      </c>
      <c r="B289" s="12" t="s">
        <v>325</v>
      </c>
      <c r="C289" s="12" t="s">
        <v>325</v>
      </c>
      <c r="D289" s="12" t="s">
        <v>1061</v>
      </c>
      <c r="E289" s="12" t="s">
        <v>988</v>
      </c>
    </row>
    <row r="290" spans="1:5" x14ac:dyDescent="0.25">
      <c r="A290" s="11" t="s">
        <v>325</v>
      </c>
      <c r="B290" s="12">
        <v>81</v>
      </c>
      <c r="C290" s="12" t="s">
        <v>325</v>
      </c>
      <c r="D290" s="12" t="s">
        <v>325</v>
      </c>
      <c r="E290" s="12" t="s">
        <v>1062</v>
      </c>
    </row>
    <row r="291" spans="1:5" ht="29.25" x14ac:dyDescent="0.25">
      <c r="A291" s="11" t="s">
        <v>325</v>
      </c>
      <c r="B291" s="12" t="s">
        <v>325</v>
      </c>
      <c r="C291" s="12">
        <v>810</v>
      </c>
      <c r="D291" s="12" t="s">
        <v>325</v>
      </c>
      <c r="E291" s="12" t="s">
        <v>1063</v>
      </c>
    </row>
    <row r="292" spans="1:5" ht="29.25" x14ac:dyDescent="0.25">
      <c r="A292" s="11" t="s">
        <v>325</v>
      </c>
      <c r="B292" s="12" t="s">
        <v>325</v>
      </c>
      <c r="C292" s="12">
        <v>811</v>
      </c>
      <c r="D292" s="12" t="s">
        <v>325</v>
      </c>
      <c r="E292" s="12" t="s">
        <v>1064</v>
      </c>
    </row>
    <row r="293" spans="1:5" ht="29.25" x14ac:dyDescent="0.25">
      <c r="A293" s="11" t="s">
        <v>325</v>
      </c>
      <c r="B293" s="12">
        <v>82</v>
      </c>
      <c r="C293" s="12" t="s">
        <v>325</v>
      </c>
      <c r="D293" s="12" t="s">
        <v>325</v>
      </c>
      <c r="E293" s="12" t="s">
        <v>1065</v>
      </c>
    </row>
    <row r="294" spans="1:5" ht="29.25" x14ac:dyDescent="0.25">
      <c r="A294" s="11" t="s">
        <v>325</v>
      </c>
      <c r="B294" s="12" t="s">
        <v>325</v>
      </c>
      <c r="C294" s="12">
        <v>820</v>
      </c>
      <c r="D294" s="12" t="s">
        <v>325</v>
      </c>
      <c r="E294" s="12" t="s">
        <v>1066</v>
      </c>
    </row>
    <row r="295" spans="1:5" x14ac:dyDescent="0.25">
      <c r="A295" s="11" t="s">
        <v>325</v>
      </c>
      <c r="B295" s="12" t="s">
        <v>325</v>
      </c>
      <c r="C295" s="12" t="s">
        <v>325</v>
      </c>
      <c r="D295" s="12" t="s">
        <v>1067</v>
      </c>
      <c r="E295" s="12" t="s">
        <v>986</v>
      </c>
    </row>
    <row r="296" spans="1:5" x14ac:dyDescent="0.25">
      <c r="A296" s="11" t="s">
        <v>325</v>
      </c>
      <c r="B296" s="12" t="s">
        <v>325</v>
      </c>
      <c r="C296" s="12" t="s">
        <v>325</v>
      </c>
      <c r="D296" s="12" t="s">
        <v>1068</v>
      </c>
      <c r="E296" s="12" t="s">
        <v>944</v>
      </c>
    </row>
    <row r="297" spans="1:5" x14ac:dyDescent="0.25">
      <c r="A297" s="11" t="s">
        <v>325</v>
      </c>
      <c r="B297" s="12" t="s">
        <v>325</v>
      </c>
      <c r="C297" s="12" t="s">
        <v>325</v>
      </c>
      <c r="D297" s="12" t="s">
        <v>1069</v>
      </c>
      <c r="E297" s="12" t="s">
        <v>988</v>
      </c>
    </row>
    <row r="298" spans="1:5" ht="29.25" x14ac:dyDescent="0.25">
      <c r="A298" s="11" t="s">
        <v>325</v>
      </c>
      <c r="B298" s="12" t="s">
        <v>325</v>
      </c>
      <c r="C298" s="12">
        <v>821</v>
      </c>
      <c r="D298" s="12" t="s">
        <v>325</v>
      </c>
      <c r="E298" s="12" t="s">
        <v>1070</v>
      </c>
    </row>
    <row r="299" spans="1:5" x14ac:dyDescent="0.25">
      <c r="A299" s="11" t="s">
        <v>325</v>
      </c>
      <c r="B299" s="12" t="s">
        <v>325</v>
      </c>
      <c r="C299" s="12" t="s">
        <v>325</v>
      </c>
      <c r="D299" s="12" t="s">
        <v>1071</v>
      </c>
      <c r="E299" s="12" t="s">
        <v>986</v>
      </c>
    </row>
    <row r="300" spans="1:5" x14ac:dyDescent="0.25">
      <c r="A300" s="11" t="s">
        <v>325</v>
      </c>
      <c r="B300" s="12" t="s">
        <v>325</v>
      </c>
      <c r="C300" s="12" t="s">
        <v>325</v>
      </c>
      <c r="D300" s="12" t="s">
        <v>1072</v>
      </c>
      <c r="E300" s="12" t="s">
        <v>944</v>
      </c>
    </row>
    <row r="301" spans="1:5" x14ac:dyDescent="0.25">
      <c r="A301" s="11" t="s">
        <v>325</v>
      </c>
      <c r="B301" s="12" t="s">
        <v>325</v>
      </c>
      <c r="C301" s="12" t="s">
        <v>325</v>
      </c>
      <c r="D301" s="12" t="s">
        <v>1073</v>
      </c>
      <c r="E301" s="12" t="s">
        <v>988</v>
      </c>
    </row>
    <row r="302" spans="1:5" x14ac:dyDescent="0.25">
      <c r="A302" s="11" t="s">
        <v>325</v>
      </c>
      <c r="B302" s="12">
        <v>83</v>
      </c>
      <c r="C302" s="12" t="s">
        <v>325</v>
      </c>
      <c r="D302" s="12" t="s">
        <v>325</v>
      </c>
      <c r="E302" s="12" t="s">
        <v>1074</v>
      </c>
    </row>
    <row r="303" spans="1:5" ht="29.25" x14ac:dyDescent="0.25">
      <c r="A303" s="11" t="s">
        <v>325</v>
      </c>
      <c r="B303" s="12" t="s">
        <v>325</v>
      </c>
      <c r="C303" s="12">
        <v>830</v>
      </c>
      <c r="D303" s="12" t="s">
        <v>325</v>
      </c>
      <c r="E303" s="12" t="s">
        <v>1075</v>
      </c>
    </row>
    <row r="304" spans="1:5" ht="29.25" x14ac:dyDescent="0.25">
      <c r="A304" s="11" t="s">
        <v>325</v>
      </c>
      <c r="B304" s="12" t="s">
        <v>325</v>
      </c>
      <c r="C304" s="12">
        <v>831</v>
      </c>
      <c r="D304" s="12" t="s">
        <v>325</v>
      </c>
      <c r="E304" s="12" t="s">
        <v>1076</v>
      </c>
    </row>
    <row r="305" spans="1:5" x14ac:dyDescent="0.25">
      <c r="A305" s="11" t="s">
        <v>325</v>
      </c>
      <c r="B305" s="12">
        <v>84</v>
      </c>
      <c r="C305" s="12" t="s">
        <v>325</v>
      </c>
      <c r="D305" s="12" t="s">
        <v>325</v>
      </c>
      <c r="E305" s="12" t="s">
        <v>1077</v>
      </c>
    </row>
    <row r="306" spans="1:5" x14ac:dyDescent="0.25">
      <c r="A306" s="11" t="s">
        <v>325</v>
      </c>
      <c r="B306" s="12" t="s">
        <v>325</v>
      </c>
      <c r="C306" s="12">
        <v>840</v>
      </c>
      <c r="D306" s="12" t="s">
        <v>325</v>
      </c>
      <c r="E306" s="12" t="s">
        <v>1078</v>
      </c>
    </row>
    <row r="307" spans="1:5" x14ac:dyDescent="0.25">
      <c r="A307" s="11" t="s">
        <v>325</v>
      </c>
      <c r="B307" s="12" t="s">
        <v>325</v>
      </c>
      <c r="C307" s="12">
        <v>841</v>
      </c>
      <c r="D307" s="12" t="s">
        <v>325</v>
      </c>
      <c r="E307" s="12" t="s">
        <v>1079</v>
      </c>
    </row>
    <row r="308" spans="1:5" x14ac:dyDescent="0.25">
      <c r="A308" s="11" t="s">
        <v>325</v>
      </c>
      <c r="B308" s="12">
        <v>85</v>
      </c>
      <c r="C308" s="12" t="s">
        <v>325</v>
      </c>
      <c r="D308" s="12" t="s">
        <v>325</v>
      </c>
      <c r="E308" s="12" t="s">
        <v>1080</v>
      </c>
    </row>
    <row r="309" spans="1:5" ht="29.25" x14ac:dyDescent="0.25">
      <c r="A309" s="11" t="s">
        <v>325</v>
      </c>
      <c r="B309" s="12">
        <v>86</v>
      </c>
      <c r="C309" s="12" t="s">
        <v>325</v>
      </c>
      <c r="D309" s="12" t="s">
        <v>325</v>
      </c>
      <c r="E309" s="12" t="s">
        <v>1081</v>
      </c>
    </row>
    <row r="310" spans="1:5" x14ac:dyDescent="0.25">
      <c r="A310" s="11" t="s">
        <v>325</v>
      </c>
      <c r="B310" s="12">
        <v>87</v>
      </c>
      <c r="C310" s="12" t="s">
        <v>325</v>
      </c>
      <c r="D310" s="12" t="s">
        <v>325</v>
      </c>
      <c r="E310" s="12" t="s">
        <v>1082</v>
      </c>
    </row>
    <row r="311" spans="1:5" x14ac:dyDescent="0.25">
      <c r="A311" s="11" t="s">
        <v>325</v>
      </c>
      <c r="B311" s="12" t="s">
        <v>325</v>
      </c>
      <c r="C311" s="12">
        <v>870</v>
      </c>
      <c r="D311" s="12" t="s">
        <v>325</v>
      </c>
      <c r="E311" s="12" t="s">
        <v>1082</v>
      </c>
    </row>
    <row r="312" spans="1:5" x14ac:dyDescent="0.25">
      <c r="A312" s="11" t="s">
        <v>325</v>
      </c>
      <c r="B312" s="12" t="s">
        <v>325</v>
      </c>
      <c r="C312" s="12" t="s">
        <v>325</v>
      </c>
      <c r="D312" s="12" t="s">
        <v>1083</v>
      </c>
      <c r="E312" s="12" t="s">
        <v>1084</v>
      </c>
    </row>
    <row r="313" spans="1:5" x14ac:dyDescent="0.25">
      <c r="A313" s="11" t="s">
        <v>325</v>
      </c>
      <c r="B313" s="12" t="s">
        <v>325</v>
      </c>
      <c r="C313" s="12" t="s">
        <v>325</v>
      </c>
      <c r="D313" s="12" t="s">
        <v>1085</v>
      </c>
      <c r="E313" s="12" t="s">
        <v>1086</v>
      </c>
    </row>
    <row r="314" spans="1:5" x14ac:dyDescent="0.25">
      <c r="A314" s="11">
        <v>9</v>
      </c>
      <c r="B314" s="12" t="s">
        <v>325</v>
      </c>
      <c r="C314" s="12" t="s">
        <v>325</v>
      </c>
      <c r="D314" s="12" t="s">
        <v>325</v>
      </c>
      <c r="E314" s="12" t="s">
        <v>1087</v>
      </c>
    </row>
    <row r="315" spans="1:5" x14ac:dyDescent="0.25">
      <c r="A315" s="11" t="s">
        <v>325</v>
      </c>
      <c r="B315" s="12">
        <v>90</v>
      </c>
      <c r="C315" s="12" t="s">
        <v>325</v>
      </c>
      <c r="D315" s="12" t="s">
        <v>325</v>
      </c>
      <c r="E315" s="12" t="s">
        <v>1088</v>
      </c>
    </row>
    <row r="316" spans="1:5" x14ac:dyDescent="0.25">
      <c r="A316" s="11" t="s">
        <v>325</v>
      </c>
      <c r="B316" s="12" t="s">
        <v>325</v>
      </c>
      <c r="C316" s="12">
        <v>900</v>
      </c>
      <c r="D316" s="12" t="s">
        <v>325</v>
      </c>
      <c r="E316" s="12" t="s">
        <v>1089</v>
      </c>
    </row>
    <row r="317" spans="1:5" x14ac:dyDescent="0.25">
      <c r="A317" s="11" t="s">
        <v>325</v>
      </c>
      <c r="B317" s="12" t="s">
        <v>325</v>
      </c>
      <c r="C317" s="12">
        <v>901</v>
      </c>
      <c r="D317" s="12" t="s">
        <v>325</v>
      </c>
      <c r="E317" s="12" t="s">
        <v>1090</v>
      </c>
    </row>
    <row r="318" spans="1:5" x14ac:dyDescent="0.25">
      <c r="A318" s="11" t="s">
        <v>325</v>
      </c>
      <c r="B318" s="12">
        <v>91</v>
      </c>
      <c r="C318" s="12" t="s">
        <v>325</v>
      </c>
      <c r="D318" s="12" t="s">
        <v>325</v>
      </c>
      <c r="E318" s="12" t="s">
        <v>1091</v>
      </c>
    </row>
    <row r="319" spans="1:5" x14ac:dyDescent="0.25">
      <c r="A319" s="11" t="s">
        <v>325</v>
      </c>
      <c r="B319" s="12" t="s">
        <v>325</v>
      </c>
      <c r="C319" s="12">
        <v>910</v>
      </c>
      <c r="D319" s="12" t="s">
        <v>325</v>
      </c>
      <c r="E319" s="12" t="s">
        <v>1092</v>
      </c>
    </row>
    <row r="320" spans="1:5" x14ac:dyDescent="0.25">
      <c r="A320" s="11" t="s">
        <v>325</v>
      </c>
      <c r="B320" s="12" t="s">
        <v>325</v>
      </c>
      <c r="C320" s="12">
        <v>911</v>
      </c>
      <c r="D320" s="12" t="s">
        <v>325</v>
      </c>
      <c r="E320" s="12" t="s">
        <v>1093</v>
      </c>
    </row>
    <row r="321" spans="1:5" ht="29.25" x14ac:dyDescent="0.25">
      <c r="A321" s="11" t="s">
        <v>325</v>
      </c>
      <c r="B321" s="12" t="s">
        <v>325</v>
      </c>
      <c r="C321" s="12">
        <v>912</v>
      </c>
      <c r="D321" s="12" t="s">
        <v>325</v>
      </c>
      <c r="E321" s="12" t="s">
        <v>1094</v>
      </c>
    </row>
    <row r="322" spans="1:5" ht="29.25" x14ac:dyDescent="0.25">
      <c r="A322" s="11" t="s">
        <v>325</v>
      </c>
      <c r="B322" s="12" t="s">
        <v>325</v>
      </c>
      <c r="C322" s="12">
        <v>913</v>
      </c>
      <c r="D322" s="12" t="s">
        <v>325</v>
      </c>
      <c r="E322" s="12" t="s">
        <v>1095</v>
      </c>
    </row>
    <row r="323" spans="1:5" x14ac:dyDescent="0.25">
      <c r="A323" s="11" t="s">
        <v>325</v>
      </c>
      <c r="B323" s="12">
        <v>92</v>
      </c>
      <c r="C323" s="12" t="s">
        <v>325</v>
      </c>
      <c r="D323" s="12" t="s">
        <v>325</v>
      </c>
      <c r="E323" s="12" t="s">
        <v>1096</v>
      </c>
    </row>
    <row r="324" spans="1:5" ht="29.25" x14ac:dyDescent="0.25">
      <c r="A324" s="11" t="s">
        <v>325</v>
      </c>
      <c r="B324" s="12" t="s">
        <v>325</v>
      </c>
      <c r="C324" s="12">
        <v>920</v>
      </c>
      <c r="D324" s="12" t="s">
        <v>325</v>
      </c>
      <c r="E324" s="12" t="s">
        <v>1097</v>
      </c>
    </row>
    <row r="325" spans="1:5" ht="29.25" x14ac:dyDescent="0.25">
      <c r="A325" s="11" t="s">
        <v>325</v>
      </c>
      <c r="B325" s="12" t="s">
        <v>325</v>
      </c>
      <c r="C325" s="12">
        <v>921</v>
      </c>
      <c r="D325" s="12" t="s">
        <v>325</v>
      </c>
      <c r="E325" s="12" t="s">
        <v>1098</v>
      </c>
    </row>
    <row r="326" spans="1:5" x14ac:dyDescent="0.25">
      <c r="A326" s="11" t="s">
        <v>325</v>
      </c>
      <c r="B326" s="12">
        <v>93</v>
      </c>
      <c r="C326" s="12" t="s">
        <v>325</v>
      </c>
      <c r="D326" s="12" t="s">
        <v>325</v>
      </c>
      <c r="E326" s="12" t="s">
        <v>1099</v>
      </c>
    </row>
    <row r="327" spans="1:5" ht="29.25" x14ac:dyDescent="0.25">
      <c r="A327" s="11" t="s">
        <v>325</v>
      </c>
      <c r="B327" s="12" t="s">
        <v>325</v>
      </c>
      <c r="C327" s="12">
        <v>930</v>
      </c>
      <c r="D327" s="12" t="s">
        <v>325</v>
      </c>
      <c r="E327" s="12" t="s">
        <v>1100</v>
      </c>
    </row>
    <row r="328" spans="1:5" ht="29.25" x14ac:dyDescent="0.25">
      <c r="A328" s="11" t="s">
        <v>325</v>
      </c>
      <c r="B328" s="12" t="s">
        <v>325</v>
      </c>
      <c r="C328" s="12">
        <v>931</v>
      </c>
      <c r="D328" s="12" t="s">
        <v>325</v>
      </c>
      <c r="E328" s="12" t="s">
        <v>1101</v>
      </c>
    </row>
    <row r="329" spans="1:5" x14ac:dyDescent="0.25">
      <c r="A329" s="11" t="s">
        <v>325</v>
      </c>
      <c r="B329" s="12">
        <v>94</v>
      </c>
      <c r="C329" s="12" t="s">
        <v>325</v>
      </c>
      <c r="D329" s="12" t="s">
        <v>325</v>
      </c>
      <c r="E329" s="12" t="s">
        <v>1102</v>
      </c>
    </row>
    <row r="330" spans="1:5" x14ac:dyDescent="0.25">
      <c r="A330" s="11" t="s">
        <v>325</v>
      </c>
      <c r="B330" s="12" t="s">
        <v>325</v>
      </c>
      <c r="C330" s="12">
        <v>940</v>
      </c>
      <c r="D330" s="12" t="s">
        <v>325</v>
      </c>
      <c r="E330" s="12" t="s">
        <v>1103</v>
      </c>
    </row>
    <row r="331" spans="1:5" x14ac:dyDescent="0.25">
      <c r="A331" s="11" t="s">
        <v>325</v>
      </c>
      <c r="B331" s="12" t="s">
        <v>325</v>
      </c>
      <c r="C331" s="12">
        <v>941</v>
      </c>
      <c r="D331" s="12" t="s">
        <v>325</v>
      </c>
      <c r="E331" s="12" t="s">
        <v>1104</v>
      </c>
    </row>
  </sheetData>
  <sheetProtection algorithmName="SHA-512" hashValue="rrU3s5NG9Yub9a7alZSApw1tibG35TtLpsKrzQFOblZE0Q8pjWkqCdUFzX3t49BedLsLsKGbfZdw7CU4Vi1jIA==" saltValue="AwMAauLxSZFwVgZYwue6dA==" spinCount="100000" sheet="1" objects="1" scenarios="1"/>
  <hyperlinks>
    <hyperlink ref="E1" r:id="rId1" xr:uid="{68CF7170-C6FF-40E3-9C9A-A3493F895588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206F-2E47-4B1C-9209-B77EB0EDDB28}">
  <dimension ref="A1:F364"/>
  <sheetViews>
    <sheetView topLeftCell="A221" workbookViewId="0">
      <selection activeCell="E245" sqref="E245"/>
    </sheetView>
  </sheetViews>
  <sheetFormatPr defaultColWidth="9.140625" defaultRowHeight="15" x14ac:dyDescent="0.25"/>
  <cols>
    <col min="5" max="5" width="71.5703125" customWidth="1"/>
  </cols>
  <sheetData>
    <row r="1" spans="1:6" x14ac:dyDescent="0.25">
      <c r="A1" s="19" t="s">
        <v>1105</v>
      </c>
      <c r="B1" s="14" t="s">
        <v>771</v>
      </c>
    </row>
    <row r="2" spans="1:6" ht="30" x14ac:dyDescent="0.25">
      <c r="A2" s="15" t="s">
        <v>772</v>
      </c>
      <c r="B2" s="16" t="s">
        <v>773</v>
      </c>
      <c r="C2" s="16" t="s">
        <v>774</v>
      </c>
      <c r="D2" s="16" t="s">
        <v>775</v>
      </c>
      <c r="E2" s="16" t="s">
        <v>776</v>
      </c>
      <c r="F2" s="4"/>
    </row>
    <row r="3" spans="1:6" x14ac:dyDescent="0.25">
      <c r="A3" s="17">
        <v>1</v>
      </c>
      <c r="B3" s="18" t="s">
        <v>325</v>
      </c>
      <c r="C3" s="18" t="s">
        <v>325</v>
      </c>
      <c r="D3" s="18" t="s">
        <v>325</v>
      </c>
      <c r="E3" s="18" t="s">
        <v>1106</v>
      </c>
      <c r="F3" s="4"/>
    </row>
    <row r="4" spans="1:6" x14ac:dyDescent="0.25">
      <c r="A4" s="17" t="s">
        <v>325</v>
      </c>
      <c r="B4" s="18">
        <v>10</v>
      </c>
      <c r="C4" s="18" t="s">
        <v>325</v>
      </c>
      <c r="D4" s="18" t="s">
        <v>325</v>
      </c>
      <c r="E4" s="18" t="s">
        <v>1107</v>
      </c>
      <c r="F4" s="4"/>
    </row>
    <row r="5" spans="1:6" ht="30" x14ac:dyDescent="0.25">
      <c r="A5" s="17" t="s">
        <v>325</v>
      </c>
      <c r="B5" s="18" t="s">
        <v>325</v>
      </c>
      <c r="C5" s="18">
        <v>100</v>
      </c>
      <c r="D5" s="18" t="s">
        <v>325</v>
      </c>
      <c r="E5" s="18" t="s">
        <v>1108</v>
      </c>
      <c r="F5" s="4"/>
    </row>
    <row r="6" spans="1:6" x14ac:dyDescent="0.25">
      <c r="A6" s="17" t="s">
        <v>325</v>
      </c>
      <c r="B6" s="18" t="s">
        <v>325</v>
      </c>
      <c r="C6" s="18" t="s">
        <v>325</v>
      </c>
      <c r="D6" s="18" t="s">
        <v>1109</v>
      </c>
      <c r="E6" s="18" t="s">
        <v>1110</v>
      </c>
      <c r="F6" s="4"/>
    </row>
    <row r="7" spans="1:6" x14ac:dyDescent="0.25">
      <c r="A7" s="17" t="s">
        <v>325</v>
      </c>
      <c r="B7" s="18" t="s">
        <v>325</v>
      </c>
      <c r="C7" s="18" t="s">
        <v>325</v>
      </c>
      <c r="D7" s="18" t="s">
        <v>1111</v>
      </c>
      <c r="E7" s="18" t="s">
        <v>1112</v>
      </c>
      <c r="F7" s="4"/>
    </row>
    <row r="8" spans="1:6" x14ac:dyDescent="0.25">
      <c r="A8" s="17" t="s">
        <v>325</v>
      </c>
      <c r="B8" s="18" t="s">
        <v>325</v>
      </c>
      <c r="C8" s="18">
        <v>101</v>
      </c>
      <c r="D8" s="18" t="s">
        <v>325</v>
      </c>
      <c r="E8" s="18" t="s">
        <v>1113</v>
      </c>
      <c r="F8" s="4"/>
    </row>
    <row r="9" spans="1:6" x14ac:dyDescent="0.25">
      <c r="A9" s="17" t="s">
        <v>325</v>
      </c>
      <c r="B9" s="18" t="s">
        <v>325</v>
      </c>
      <c r="C9" s="18" t="s">
        <v>325</v>
      </c>
      <c r="D9" s="18" t="s">
        <v>1114</v>
      </c>
      <c r="E9" s="18" t="s">
        <v>1110</v>
      </c>
      <c r="F9" s="4"/>
    </row>
    <row r="10" spans="1:6" x14ac:dyDescent="0.25">
      <c r="A10" s="17" t="s">
        <v>325</v>
      </c>
      <c r="B10" s="18" t="s">
        <v>325</v>
      </c>
      <c r="C10" s="18" t="s">
        <v>325</v>
      </c>
      <c r="D10" s="18" t="s">
        <v>1115</v>
      </c>
      <c r="E10" s="18" t="s">
        <v>1112</v>
      </c>
      <c r="F10" s="4"/>
    </row>
    <row r="11" spans="1:6" x14ac:dyDescent="0.25">
      <c r="A11" s="17" t="s">
        <v>325</v>
      </c>
      <c r="B11" s="18" t="s">
        <v>325</v>
      </c>
      <c r="C11" s="18">
        <v>107</v>
      </c>
      <c r="D11" s="18" t="s">
        <v>325</v>
      </c>
      <c r="E11" s="18" t="s">
        <v>1116</v>
      </c>
      <c r="F11" s="4"/>
    </row>
    <row r="12" spans="1:6" x14ac:dyDescent="0.25">
      <c r="A12" s="17" t="s">
        <v>325</v>
      </c>
      <c r="B12" s="18" t="s">
        <v>325</v>
      </c>
      <c r="C12" s="18" t="s">
        <v>325</v>
      </c>
      <c r="D12" s="18" t="s">
        <v>1117</v>
      </c>
      <c r="E12" s="18" t="s">
        <v>1118</v>
      </c>
      <c r="F12" s="4"/>
    </row>
    <row r="13" spans="1:6" x14ac:dyDescent="0.25">
      <c r="A13" s="17" t="s">
        <v>325</v>
      </c>
      <c r="B13" s="18" t="s">
        <v>325</v>
      </c>
      <c r="C13" s="18" t="s">
        <v>325</v>
      </c>
      <c r="D13" s="18" t="s">
        <v>1119</v>
      </c>
      <c r="E13" s="18" t="s">
        <v>1120</v>
      </c>
      <c r="F13" s="4"/>
    </row>
    <row r="14" spans="1:6" x14ac:dyDescent="0.25">
      <c r="A14" s="17" t="s">
        <v>325</v>
      </c>
      <c r="B14" s="18">
        <v>11</v>
      </c>
      <c r="C14" s="18" t="s">
        <v>325</v>
      </c>
      <c r="D14" s="18" t="s">
        <v>325</v>
      </c>
      <c r="E14" s="18" t="s">
        <v>1121</v>
      </c>
      <c r="F14" s="4"/>
    </row>
    <row r="15" spans="1:6" x14ac:dyDescent="0.25">
      <c r="A15" s="17" t="s">
        <v>325</v>
      </c>
      <c r="B15" s="18" t="s">
        <v>325</v>
      </c>
      <c r="C15" s="18">
        <v>110</v>
      </c>
      <c r="D15" s="18" t="s">
        <v>325</v>
      </c>
      <c r="E15" s="18" t="s">
        <v>1122</v>
      </c>
      <c r="F15" s="4"/>
    </row>
    <row r="16" spans="1:6" x14ac:dyDescent="0.25">
      <c r="A16" s="17" t="s">
        <v>325</v>
      </c>
      <c r="B16" s="18" t="s">
        <v>325</v>
      </c>
      <c r="C16" s="18" t="s">
        <v>325</v>
      </c>
      <c r="D16" s="18" t="s">
        <v>1123</v>
      </c>
      <c r="E16" s="18" t="s">
        <v>1110</v>
      </c>
      <c r="F16" s="4"/>
    </row>
    <row r="17" spans="1:6" x14ac:dyDescent="0.25">
      <c r="A17" s="17" t="s">
        <v>325</v>
      </c>
      <c r="B17" s="18" t="s">
        <v>325</v>
      </c>
      <c r="C17" s="18" t="s">
        <v>325</v>
      </c>
      <c r="D17" s="18" t="s">
        <v>1124</v>
      </c>
      <c r="E17" s="18" t="s">
        <v>1125</v>
      </c>
      <c r="F17" s="4"/>
    </row>
    <row r="18" spans="1:6" x14ac:dyDescent="0.25">
      <c r="A18" s="17" t="s">
        <v>325</v>
      </c>
      <c r="B18" s="18" t="s">
        <v>325</v>
      </c>
      <c r="C18" s="18" t="s">
        <v>325</v>
      </c>
      <c r="D18" s="18" t="s">
        <v>1126</v>
      </c>
      <c r="E18" s="18" t="s">
        <v>1112</v>
      </c>
      <c r="F18" s="4"/>
    </row>
    <row r="19" spans="1:6" x14ac:dyDescent="0.25">
      <c r="A19" s="17" t="s">
        <v>325</v>
      </c>
      <c r="B19" s="18" t="s">
        <v>325</v>
      </c>
      <c r="C19" s="18">
        <v>117</v>
      </c>
      <c r="D19" s="18" t="s">
        <v>325</v>
      </c>
      <c r="E19" s="18" t="s">
        <v>1116</v>
      </c>
      <c r="F19" s="4"/>
    </row>
    <row r="20" spans="1:6" x14ac:dyDescent="0.25">
      <c r="A20" s="17" t="s">
        <v>325</v>
      </c>
      <c r="B20" s="18">
        <v>12</v>
      </c>
      <c r="C20" s="18" t="s">
        <v>325</v>
      </c>
      <c r="D20" s="18" t="s">
        <v>325</v>
      </c>
      <c r="E20" s="18" t="s">
        <v>1127</v>
      </c>
      <c r="F20" s="4"/>
    </row>
    <row r="21" spans="1:6" x14ac:dyDescent="0.25">
      <c r="A21" s="17" t="s">
        <v>325</v>
      </c>
      <c r="B21" s="18" t="s">
        <v>325</v>
      </c>
      <c r="C21" s="18">
        <v>120</v>
      </c>
      <c r="D21" s="18" t="s">
        <v>325</v>
      </c>
      <c r="E21" s="18" t="s">
        <v>1110</v>
      </c>
      <c r="F21" s="4"/>
    </row>
    <row r="22" spans="1:6" x14ac:dyDescent="0.25">
      <c r="A22" s="17" t="s">
        <v>325</v>
      </c>
      <c r="B22" s="18" t="s">
        <v>325</v>
      </c>
      <c r="C22" s="18" t="s">
        <v>325</v>
      </c>
      <c r="D22" s="18" t="s">
        <v>1128</v>
      </c>
      <c r="E22" s="18" t="s">
        <v>1129</v>
      </c>
      <c r="F22" s="4"/>
    </row>
    <row r="23" spans="1:6" x14ac:dyDescent="0.25">
      <c r="A23" s="17" t="s">
        <v>325</v>
      </c>
      <c r="B23" s="18" t="s">
        <v>325</v>
      </c>
      <c r="C23" s="18" t="s">
        <v>325</v>
      </c>
      <c r="D23" s="18" t="s">
        <v>1130</v>
      </c>
      <c r="E23" s="18" t="s">
        <v>1131</v>
      </c>
      <c r="F23" s="4"/>
    </row>
    <row r="24" spans="1:6" x14ac:dyDescent="0.25">
      <c r="A24" s="17" t="s">
        <v>325</v>
      </c>
      <c r="B24" s="18" t="s">
        <v>325</v>
      </c>
      <c r="C24" s="18" t="s">
        <v>325</v>
      </c>
      <c r="D24" s="18" t="s">
        <v>1132</v>
      </c>
      <c r="E24" s="18" t="s">
        <v>1133</v>
      </c>
      <c r="F24" s="4"/>
    </row>
    <row r="25" spans="1:6" x14ac:dyDescent="0.25">
      <c r="A25" s="17" t="s">
        <v>325</v>
      </c>
      <c r="B25" s="18" t="s">
        <v>325</v>
      </c>
      <c r="C25" s="18" t="s">
        <v>325</v>
      </c>
      <c r="D25" s="18" t="s">
        <v>1134</v>
      </c>
      <c r="E25" s="18" t="s">
        <v>1135</v>
      </c>
      <c r="F25" s="4"/>
    </row>
    <row r="26" spans="1:6" x14ac:dyDescent="0.25">
      <c r="A26" s="17" t="s">
        <v>325</v>
      </c>
      <c r="B26" s="18" t="s">
        <v>325</v>
      </c>
      <c r="C26" s="18" t="s">
        <v>325</v>
      </c>
      <c r="D26" s="18" t="s">
        <v>1136</v>
      </c>
      <c r="E26" s="18" t="s">
        <v>1137</v>
      </c>
      <c r="F26" s="4"/>
    </row>
    <row r="27" spans="1:6" x14ac:dyDescent="0.25">
      <c r="A27" s="17" t="s">
        <v>325</v>
      </c>
      <c r="B27" s="18" t="s">
        <v>325</v>
      </c>
      <c r="C27" s="18" t="s">
        <v>325</v>
      </c>
      <c r="D27" s="18" t="s">
        <v>1138</v>
      </c>
      <c r="E27" s="18" t="s">
        <v>1139</v>
      </c>
      <c r="F27" s="4"/>
    </row>
    <row r="28" spans="1:6" x14ac:dyDescent="0.25">
      <c r="A28" s="17" t="s">
        <v>325</v>
      </c>
      <c r="B28" s="18" t="s">
        <v>325</v>
      </c>
      <c r="C28" s="18" t="s">
        <v>325</v>
      </c>
      <c r="D28" s="18" t="s">
        <v>1140</v>
      </c>
      <c r="E28" s="18" t="s">
        <v>1141</v>
      </c>
      <c r="F28" s="4"/>
    </row>
    <row r="29" spans="1:6" x14ac:dyDescent="0.25">
      <c r="A29" s="17" t="s">
        <v>325</v>
      </c>
      <c r="B29" s="18" t="s">
        <v>325</v>
      </c>
      <c r="C29" s="18" t="s">
        <v>325</v>
      </c>
      <c r="D29" s="18" t="s">
        <v>1142</v>
      </c>
      <c r="E29" s="18" t="s">
        <v>1143</v>
      </c>
      <c r="F29" s="4"/>
    </row>
    <row r="30" spans="1:6" x14ac:dyDescent="0.25">
      <c r="A30" s="17" t="s">
        <v>325</v>
      </c>
      <c r="B30" s="18" t="s">
        <v>325</v>
      </c>
      <c r="C30" s="18">
        <v>121</v>
      </c>
      <c r="D30" s="18" t="s">
        <v>325</v>
      </c>
      <c r="E30" s="18" t="s">
        <v>1125</v>
      </c>
      <c r="F30" s="4"/>
    </row>
    <row r="31" spans="1:6" x14ac:dyDescent="0.25">
      <c r="A31" s="17" t="s">
        <v>325</v>
      </c>
      <c r="B31" s="18" t="s">
        <v>325</v>
      </c>
      <c r="C31" s="18" t="s">
        <v>325</v>
      </c>
      <c r="D31" s="18" t="s">
        <v>1144</v>
      </c>
      <c r="E31" s="18" t="s">
        <v>1145</v>
      </c>
      <c r="F31" s="4"/>
    </row>
    <row r="32" spans="1:6" x14ac:dyDescent="0.25">
      <c r="A32" s="17" t="s">
        <v>325</v>
      </c>
      <c r="B32" s="18" t="s">
        <v>325</v>
      </c>
      <c r="C32" s="18" t="s">
        <v>325</v>
      </c>
      <c r="D32" s="18" t="s">
        <v>1146</v>
      </c>
      <c r="E32" s="18" t="s">
        <v>1147</v>
      </c>
      <c r="F32" s="4"/>
    </row>
    <row r="33" spans="1:6" x14ac:dyDescent="0.25">
      <c r="A33" s="17" t="s">
        <v>325</v>
      </c>
      <c r="B33" s="18" t="s">
        <v>325</v>
      </c>
      <c r="C33" s="18" t="s">
        <v>325</v>
      </c>
      <c r="D33" s="18" t="s">
        <v>1148</v>
      </c>
      <c r="E33" s="18" t="s">
        <v>1149</v>
      </c>
      <c r="F33" s="4"/>
    </row>
    <row r="34" spans="1:6" x14ac:dyDescent="0.25">
      <c r="A34" s="17" t="s">
        <v>325</v>
      </c>
      <c r="B34" s="18" t="s">
        <v>325</v>
      </c>
      <c r="C34" s="18">
        <v>122</v>
      </c>
      <c r="D34" s="18" t="s">
        <v>325</v>
      </c>
      <c r="E34" s="18" t="s">
        <v>1150</v>
      </c>
      <c r="F34" s="4"/>
    </row>
    <row r="35" spans="1:6" x14ac:dyDescent="0.25">
      <c r="A35" s="17" t="s">
        <v>325</v>
      </c>
      <c r="B35" s="18" t="s">
        <v>325</v>
      </c>
      <c r="C35" s="18">
        <v>124</v>
      </c>
      <c r="D35" s="18" t="s">
        <v>325</v>
      </c>
      <c r="E35" s="18" t="s">
        <v>1151</v>
      </c>
      <c r="F35" s="4"/>
    </row>
    <row r="36" spans="1:6" x14ac:dyDescent="0.25">
      <c r="A36" s="17" t="s">
        <v>325</v>
      </c>
      <c r="B36" s="18" t="s">
        <v>325</v>
      </c>
      <c r="C36" s="18">
        <v>127</v>
      </c>
      <c r="D36" s="18" t="s">
        <v>325</v>
      </c>
      <c r="E36" s="18" t="s">
        <v>1116</v>
      </c>
      <c r="F36" s="4"/>
    </row>
    <row r="37" spans="1:6" x14ac:dyDescent="0.25">
      <c r="A37" s="17" t="s">
        <v>325</v>
      </c>
      <c r="B37" s="18">
        <v>13</v>
      </c>
      <c r="C37" s="18" t="s">
        <v>325</v>
      </c>
      <c r="D37" s="18" t="s">
        <v>325</v>
      </c>
      <c r="E37" s="18" t="s">
        <v>1152</v>
      </c>
      <c r="F37" s="4"/>
    </row>
    <row r="38" spans="1:6" x14ac:dyDescent="0.25">
      <c r="A38" s="17" t="s">
        <v>325</v>
      </c>
      <c r="B38" s="18" t="s">
        <v>325</v>
      </c>
      <c r="C38" s="18">
        <v>130</v>
      </c>
      <c r="D38" s="18" t="s">
        <v>325</v>
      </c>
      <c r="E38" s="18" t="s">
        <v>1153</v>
      </c>
      <c r="F38" s="4"/>
    </row>
    <row r="39" spans="1:6" x14ac:dyDescent="0.25">
      <c r="A39" s="17" t="s">
        <v>325</v>
      </c>
      <c r="B39" s="18" t="s">
        <v>325</v>
      </c>
      <c r="C39" s="18" t="s">
        <v>325</v>
      </c>
      <c r="D39" s="18" t="s">
        <v>1154</v>
      </c>
      <c r="E39" s="18" t="s">
        <v>1110</v>
      </c>
      <c r="F39" s="4"/>
    </row>
    <row r="40" spans="1:6" x14ac:dyDescent="0.25">
      <c r="A40" s="17" t="s">
        <v>325</v>
      </c>
      <c r="B40" s="18" t="s">
        <v>325</v>
      </c>
      <c r="C40" s="18" t="s">
        <v>325</v>
      </c>
      <c r="D40" s="18" t="s">
        <v>1155</v>
      </c>
      <c r="E40" s="18" t="s">
        <v>1156</v>
      </c>
      <c r="F40" s="4"/>
    </row>
    <row r="41" spans="1:6" x14ac:dyDescent="0.25">
      <c r="A41" s="17" t="s">
        <v>325</v>
      </c>
      <c r="B41" s="18" t="s">
        <v>325</v>
      </c>
      <c r="C41" s="18" t="s">
        <v>325</v>
      </c>
      <c r="D41" s="18" t="s">
        <v>1157</v>
      </c>
      <c r="E41" s="18" t="s">
        <v>1112</v>
      </c>
      <c r="F41" s="4"/>
    </row>
    <row r="42" spans="1:6" x14ac:dyDescent="0.25">
      <c r="A42" s="17" t="s">
        <v>325</v>
      </c>
      <c r="B42" s="18" t="s">
        <v>325</v>
      </c>
      <c r="C42" s="18">
        <v>131</v>
      </c>
      <c r="D42" s="18" t="s">
        <v>325</v>
      </c>
      <c r="E42" s="18" t="s">
        <v>1158</v>
      </c>
      <c r="F42" s="4"/>
    </row>
    <row r="43" spans="1:6" x14ac:dyDescent="0.25">
      <c r="A43" s="17" t="s">
        <v>325</v>
      </c>
      <c r="B43" s="18" t="s">
        <v>325</v>
      </c>
      <c r="C43" s="18">
        <v>132</v>
      </c>
      <c r="D43" s="18" t="s">
        <v>325</v>
      </c>
      <c r="E43" s="18" t="s">
        <v>1150</v>
      </c>
      <c r="F43" s="4"/>
    </row>
    <row r="44" spans="1:6" x14ac:dyDescent="0.25">
      <c r="A44" s="17" t="s">
        <v>325</v>
      </c>
      <c r="B44" s="18" t="s">
        <v>325</v>
      </c>
      <c r="C44" s="18">
        <v>137</v>
      </c>
      <c r="D44" s="18" t="s">
        <v>325</v>
      </c>
      <c r="E44" s="18" t="s">
        <v>1116</v>
      </c>
      <c r="F44" s="4"/>
    </row>
    <row r="45" spans="1:6" x14ac:dyDescent="0.25">
      <c r="A45" s="17" t="s">
        <v>325</v>
      </c>
      <c r="B45" s="18">
        <v>14</v>
      </c>
      <c r="C45" s="18" t="s">
        <v>325</v>
      </c>
      <c r="D45" s="18" t="s">
        <v>325</v>
      </c>
      <c r="E45" s="18" t="s">
        <v>1159</v>
      </c>
      <c r="F45" s="4"/>
    </row>
    <row r="46" spans="1:6" x14ac:dyDescent="0.25">
      <c r="A46" s="17" t="s">
        <v>325</v>
      </c>
      <c r="B46" s="18" t="s">
        <v>325</v>
      </c>
      <c r="C46" s="18">
        <v>143</v>
      </c>
      <c r="D46" s="18" t="s">
        <v>325</v>
      </c>
      <c r="E46" s="18" t="s">
        <v>1159</v>
      </c>
      <c r="F46" s="4"/>
    </row>
    <row r="47" spans="1:6" x14ac:dyDescent="0.25">
      <c r="A47" s="17" t="s">
        <v>325</v>
      </c>
      <c r="B47" s="18" t="s">
        <v>325</v>
      </c>
      <c r="C47" s="18">
        <v>147</v>
      </c>
      <c r="D47" s="18" t="s">
        <v>325</v>
      </c>
      <c r="E47" s="18" t="s">
        <v>1116</v>
      </c>
      <c r="F47" s="4"/>
    </row>
    <row r="48" spans="1:6" x14ac:dyDescent="0.25">
      <c r="A48" s="17" t="s">
        <v>325</v>
      </c>
      <c r="B48" s="18">
        <v>15</v>
      </c>
      <c r="C48" s="18" t="s">
        <v>325</v>
      </c>
      <c r="D48" s="18" t="s">
        <v>325</v>
      </c>
      <c r="E48" s="18" t="s">
        <v>1160</v>
      </c>
      <c r="F48" s="4"/>
    </row>
    <row r="49" spans="1:6" x14ac:dyDescent="0.25">
      <c r="A49" s="17" t="s">
        <v>325</v>
      </c>
      <c r="B49" s="18" t="s">
        <v>325</v>
      </c>
      <c r="C49" s="18">
        <v>150</v>
      </c>
      <c r="D49" s="18" t="s">
        <v>325</v>
      </c>
      <c r="E49" s="18" t="s">
        <v>1161</v>
      </c>
      <c r="F49" s="4"/>
    </row>
    <row r="50" spans="1:6" x14ac:dyDescent="0.25">
      <c r="A50" s="17" t="s">
        <v>325</v>
      </c>
      <c r="B50" s="18" t="s">
        <v>325</v>
      </c>
      <c r="C50" s="18">
        <v>151</v>
      </c>
      <c r="D50" s="18" t="s">
        <v>325</v>
      </c>
      <c r="E50" s="18" t="s">
        <v>1162</v>
      </c>
      <c r="F50" s="4"/>
    </row>
    <row r="51" spans="1:6" x14ac:dyDescent="0.25">
      <c r="A51" s="17" t="s">
        <v>325</v>
      </c>
      <c r="B51" s="18" t="s">
        <v>325</v>
      </c>
      <c r="C51" s="18">
        <v>152</v>
      </c>
      <c r="D51" s="18" t="s">
        <v>325</v>
      </c>
      <c r="E51" s="18" t="s">
        <v>1163</v>
      </c>
      <c r="F51" s="4"/>
    </row>
    <row r="52" spans="1:6" x14ac:dyDescent="0.25">
      <c r="A52" s="17" t="s">
        <v>325</v>
      </c>
      <c r="B52" s="18" t="s">
        <v>325</v>
      </c>
      <c r="C52" s="18">
        <v>153</v>
      </c>
      <c r="D52" s="18" t="s">
        <v>325</v>
      </c>
      <c r="E52" s="18" t="s">
        <v>1164</v>
      </c>
      <c r="F52" s="4"/>
    </row>
    <row r="53" spans="1:6" x14ac:dyDescent="0.25">
      <c r="A53" s="17" t="s">
        <v>325</v>
      </c>
      <c r="B53" s="18">
        <v>16</v>
      </c>
      <c r="C53" s="18" t="s">
        <v>325</v>
      </c>
      <c r="D53" s="18" t="s">
        <v>325</v>
      </c>
      <c r="E53" s="18" t="s">
        <v>1165</v>
      </c>
      <c r="F53" s="4"/>
    </row>
    <row r="54" spans="1:6" x14ac:dyDescent="0.25">
      <c r="A54" s="17" t="s">
        <v>325</v>
      </c>
      <c r="B54" s="18" t="s">
        <v>325</v>
      </c>
      <c r="C54" s="18">
        <v>160</v>
      </c>
      <c r="D54" s="18" t="s">
        <v>325</v>
      </c>
      <c r="E54" s="18" t="s">
        <v>1166</v>
      </c>
      <c r="F54" s="4"/>
    </row>
    <row r="55" spans="1:6" x14ac:dyDescent="0.25">
      <c r="A55" s="17" t="s">
        <v>325</v>
      </c>
      <c r="B55" s="18" t="s">
        <v>325</v>
      </c>
      <c r="C55" s="18" t="s">
        <v>325</v>
      </c>
      <c r="D55" s="18" t="s">
        <v>1167</v>
      </c>
      <c r="E55" s="18" t="s">
        <v>1168</v>
      </c>
      <c r="F55" s="4"/>
    </row>
    <row r="56" spans="1:6" x14ac:dyDescent="0.25">
      <c r="A56" s="17" t="s">
        <v>325</v>
      </c>
      <c r="B56" s="18" t="s">
        <v>325</v>
      </c>
      <c r="C56" s="18" t="s">
        <v>325</v>
      </c>
      <c r="D56" s="18" t="s">
        <v>1169</v>
      </c>
      <c r="E56" s="18" t="s">
        <v>1170</v>
      </c>
      <c r="F56" s="4"/>
    </row>
    <row r="57" spans="1:6" x14ac:dyDescent="0.25">
      <c r="A57" s="17" t="s">
        <v>325</v>
      </c>
      <c r="B57" s="18" t="s">
        <v>325</v>
      </c>
      <c r="C57" s="18" t="s">
        <v>325</v>
      </c>
      <c r="D57" s="18" t="s">
        <v>1171</v>
      </c>
      <c r="E57" s="18" t="s">
        <v>1172</v>
      </c>
      <c r="F57" s="4"/>
    </row>
    <row r="58" spans="1:6" x14ac:dyDescent="0.25">
      <c r="A58" s="17" t="s">
        <v>325</v>
      </c>
      <c r="B58" s="18" t="s">
        <v>325</v>
      </c>
      <c r="C58" s="18">
        <v>161</v>
      </c>
      <c r="D58" s="18" t="s">
        <v>325</v>
      </c>
      <c r="E58" s="18" t="s">
        <v>1173</v>
      </c>
      <c r="F58" s="4"/>
    </row>
    <row r="59" spans="1:6" x14ac:dyDescent="0.25">
      <c r="A59" s="17" t="s">
        <v>325</v>
      </c>
      <c r="B59" s="18" t="s">
        <v>325</v>
      </c>
      <c r="C59" s="18" t="s">
        <v>325</v>
      </c>
      <c r="D59" s="18" t="s">
        <v>1174</v>
      </c>
      <c r="E59" s="18" t="s">
        <v>1175</v>
      </c>
      <c r="F59" s="4"/>
    </row>
    <row r="60" spans="1:6" x14ac:dyDescent="0.25">
      <c r="A60" s="17" t="s">
        <v>325</v>
      </c>
      <c r="B60" s="18" t="s">
        <v>325</v>
      </c>
      <c r="C60" s="18" t="s">
        <v>325</v>
      </c>
      <c r="D60" s="18" t="s">
        <v>1176</v>
      </c>
      <c r="E60" s="18" t="s">
        <v>1177</v>
      </c>
      <c r="F60" s="4"/>
    </row>
    <row r="61" spans="1:6" x14ac:dyDescent="0.25">
      <c r="A61" s="17" t="s">
        <v>325</v>
      </c>
      <c r="B61" s="18" t="s">
        <v>325</v>
      </c>
      <c r="C61" s="18" t="s">
        <v>325</v>
      </c>
      <c r="D61" s="18" t="s">
        <v>1178</v>
      </c>
      <c r="E61" s="18" t="s">
        <v>1179</v>
      </c>
      <c r="F61" s="4"/>
    </row>
    <row r="62" spans="1:6" x14ac:dyDescent="0.25">
      <c r="A62" s="17" t="s">
        <v>325</v>
      </c>
      <c r="B62" s="18" t="s">
        <v>325</v>
      </c>
      <c r="C62" s="18" t="s">
        <v>325</v>
      </c>
      <c r="D62" s="18" t="s">
        <v>1180</v>
      </c>
      <c r="E62" s="18" t="s">
        <v>1181</v>
      </c>
      <c r="F62" s="4"/>
    </row>
    <row r="63" spans="1:6" x14ac:dyDescent="0.25">
      <c r="A63" s="17" t="s">
        <v>325</v>
      </c>
      <c r="B63" s="18" t="s">
        <v>325</v>
      </c>
      <c r="C63" s="18">
        <v>162</v>
      </c>
      <c r="D63" s="18" t="s">
        <v>325</v>
      </c>
      <c r="E63" s="18" t="s">
        <v>1182</v>
      </c>
      <c r="F63" s="4"/>
    </row>
    <row r="64" spans="1:6" x14ac:dyDescent="0.25">
      <c r="A64" s="17" t="s">
        <v>325</v>
      </c>
      <c r="B64" s="18" t="s">
        <v>325</v>
      </c>
      <c r="C64" s="18" t="s">
        <v>325</v>
      </c>
      <c r="D64" s="18" t="s">
        <v>1183</v>
      </c>
      <c r="E64" s="18" t="s">
        <v>1184</v>
      </c>
      <c r="F64" s="4"/>
    </row>
    <row r="65" spans="1:6" x14ac:dyDescent="0.25">
      <c r="A65" s="17" t="s">
        <v>325</v>
      </c>
      <c r="B65" s="18" t="s">
        <v>325</v>
      </c>
      <c r="C65" s="18" t="s">
        <v>325</v>
      </c>
      <c r="D65" s="18" t="s">
        <v>1185</v>
      </c>
      <c r="E65" s="18" t="s">
        <v>1186</v>
      </c>
      <c r="F65" s="4"/>
    </row>
    <row r="66" spans="1:6" x14ac:dyDescent="0.25">
      <c r="A66" s="17" t="s">
        <v>325</v>
      </c>
      <c r="B66" s="18" t="s">
        <v>325</v>
      </c>
      <c r="C66" s="18" t="s">
        <v>325</v>
      </c>
      <c r="D66" s="18" t="s">
        <v>1187</v>
      </c>
      <c r="E66" s="18" t="s">
        <v>1188</v>
      </c>
      <c r="F66" s="4"/>
    </row>
    <row r="67" spans="1:6" x14ac:dyDescent="0.25">
      <c r="A67" s="17" t="s">
        <v>325</v>
      </c>
      <c r="B67" s="18" t="s">
        <v>325</v>
      </c>
      <c r="C67" s="18" t="s">
        <v>325</v>
      </c>
      <c r="D67" s="18" t="s">
        <v>1189</v>
      </c>
      <c r="E67" s="18" t="s">
        <v>1190</v>
      </c>
      <c r="F67" s="4"/>
    </row>
    <row r="68" spans="1:6" x14ac:dyDescent="0.25">
      <c r="A68" s="17" t="s">
        <v>325</v>
      </c>
      <c r="B68" s="18" t="s">
        <v>325</v>
      </c>
      <c r="C68" s="18" t="s">
        <v>325</v>
      </c>
      <c r="D68" s="18" t="s">
        <v>1191</v>
      </c>
      <c r="E68" s="18" t="s">
        <v>1192</v>
      </c>
      <c r="F68" s="4"/>
    </row>
    <row r="69" spans="1:6" x14ac:dyDescent="0.25">
      <c r="A69" s="17" t="s">
        <v>325</v>
      </c>
      <c r="B69" s="18" t="s">
        <v>325</v>
      </c>
      <c r="C69" s="18" t="s">
        <v>325</v>
      </c>
      <c r="D69" s="18" t="s">
        <v>1193</v>
      </c>
      <c r="E69" s="18" t="s">
        <v>1194</v>
      </c>
      <c r="F69" s="4"/>
    </row>
    <row r="70" spans="1:6" x14ac:dyDescent="0.25">
      <c r="A70" s="17" t="s">
        <v>325</v>
      </c>
      <c r="B70" s="18" t="s">
        <v>325</v>
      </c>
      <c r="C70" s="18">
        <v>164</v>
      </c>
      <c r="D70" s="18" t="s">
        <v>325</v>
      </c>
      <c r="E70" s="18" t="s">
        <v>1195</v>
      </c>
      <c r="F70" s="4"/>
    </row>
    <row r="71" spans="1:6" x14ac:dyDescent="0.25">
      <c r="A71" s="17">
        <v>2</v>
      </c>
      <c r="B71" s="18" t="s">
        <v>325</v>
      </c>
      <c r="C71" s="18" t="s">
        <v>325</v>
      </c>
      <c r="D71" s="18" t="s">
        <v>325</v>
      </c>
      <c r="E71" s="18" t="s">
        <v>1196</v>
      </c>
      <c r="F71" s="4"/>
    </row>
    <row r="72" spans="1:6" x14ac:dyDescent="0.25">
      <c r="A72" s="17" t="s">
        <v>325</v>
      </c>
      <c r="B72" s="18">
        <v>20</v>
      </c>
      <c r="C72" s="18" t="s">
        <v>325</v>
      </c>
      <c r="D72" s="18" t="s">
        <v>325</v>
      </c>
      <c r="E72" s="18" t="s">
        <v>1197</v>
      </c>
      <c r="F72" s="4"/>
    </row>
    <row r="73" spans="1:6" x14ac:dyDescent="0.25">
      <c r="A73" s="17" t="s">
        <v>325</v>
      </c>
      <c r="B73" s="18" t="s">
        <v>325</v>
      </c>
      <c r="C73" s="18">
        <v>200</v>
      </c>
      <c r="D73" s="18" t="s">
        <v>325</v>
      </c>
      <c r="E73" s="18" t="s">
        <v>1198</v>
      </c>
      <c r="F73" s="4"/>
    </row>
    <row r="74" spans="1:6" x14ac:dyDescent="0.25">
      <c r="A74" s="17" t="s">
        <v>325</v>
      </c>
      <c r="B74" s="18" t="s">
        <v>325</v>
      </c>
      <c r="C74" s="18">
        <v>202</v>
      </c>
      <c r="D74" s="18" t="s">
        <v>325</v>
      </c>
      <c r="E74" s="18" t="s">
        <v>1199</v>
      </c>
      <c r="F74" s="4"/>
    </row>
    <row r="75" spans="1:6" x14ac:dyDescent="0.25">
      <c r="A75" s="17" t="s">
        <v>325</v>
      </c>
      <c r="B75" s="18" t="s">
        <v>325</v>
      </c>
      <c r="C75" s="18">
        <v>203</v>
      </c>
      <c r="D75" s="18" t="s">
        <v>325</v>
      </c>
      <c r="E75" s="18" t="s">
        <v>1200</v>
      </c>
      <c r="F75" s="4"/>
    </row>
    <row r="76" spans="1:6" x14ac:dyDescent="0.25">
      <c r="A76" s="17" t="s">
        <v>325</v>
      </c>
      <c r="B76" s="18" t="s">
        <v>325</v>
      </c>
      <c r="C76" s="18">
        <v>204</v>
      </c>
      <c r="D76" s="18" t="s">
        <v>325</v>
      </c>
      <c r="E76" s="18" t="s">
        <v>1201</v>
      </c>
      <c r="F76" s="4"/>
    </row>
    <row r="77" spans="1:6" x14ac:dyDescent="0.25">
      <c r="A77" s="17" t="s">
        <v>325</v>
      </c>
      <c r="B77" s="18" t="s">
        <v>325</v>
      </c>
      <c r="C77" s="18">
        <v>205</v>
      </c>
      <c r="D77" s="18" t="s">
        <v>325</v>
      </c>
      <c r="E77" s="18" t="s">
        <v>1202</v>
      </c>
      <c r="F77" s="4"/>
    </row>
    <row r="78" spans="1:6" x14ac:dyDescent="0.25">
      <c r="A78" s="17" t="s">
        <v>325</v>
      </c>
      <c r="B78" s="18" t="s">
        <v>325</v>
      </c>
      <c r="C78" s="18">
        <v>206</v>
      </c>
      <c r="D78" s="18" t="s">
        <v>325</v>
      </c>
      <c r="E78" s="18" t="s">
        <v>1203</v>
      </c>
      <c r="F78" s="4"/>
    </row>
    <row r="79" spans="1:6" x14ac:dyDescent="0.25">
      <c r="A79" s="17" t="s">
        <v>325</v>
      </c>
      <c r="B79" s="18" t="s">
        <v>325</v>
      </c>
      <c r="C79" s="18">
        <v>208</v>
      </c>
      <c r="D79" s="18" t="s">
        <v>325</v>
      </c>
      <c r="E79" s="18" t="s">
        <v>1204</v>
      </c>
      <c r="F79" s="4"/>
    </row>
    <row r="80" spans="1:6" x14ac:dyDescent="0.25">
      <c r="A80" s="17" t="s">
        <v>325</v>
      </c>
      <c r="B80" s="18" t="s">
        <v>325</v>
      </c>
      <c r="C80" s="18">
        <v>209</v>
      </c>
      <c r="D80" s="18" t="s">
        <v>325</v>
      </c>
      <c r="E80" s="18" t="s">
        <v>1205</v>
      </c>
      <c r="F80" s="4"/>
    </row>
    <row r="81" spans="1:6" x14ac:dyDescent="0.25">
      <c r="A81" s="17" t="s">
        <v>325</v>
      </c>
      <c r="B81" s="18">
        <v>21</v>
      </c>
      <c r="C81" s="18" t="s">
        <v>325</v>
      </c>
      <c r="D81" s="18" t="s">
        <v>325</v>
      </c>
      <c r="E81" s="18" t="s">
        <v>1206</v>
      </c>
      <c r="F81" s="4"/>
    </row>
    <row r="82" spans="1:6" x14ac:dyDescent="0.25">
      <c r="A82" s="17" t="s">
        <v>325</v>
      </c>
      <c r="B82" s="18" t="s">
        <v>325</v>
      </c>
      <c r="C82" s="18">
        <v>210</v>
      </c>
      <c r="D82" s="18" t="s">
        <v>325</v>
      </c>
      <c r="E82" s="18" t="s">
        <v>1207</v>
      </c>
      <c r="F82" s="4"/>
    </row>
    <row r="83" spans="1:6" x14ac:dyDescent="0.25">
      <c r="A83" s="17" t="s">
        <v>325</v>
      </c>
      <c r="B83" s="18" t="s">
        <v>325</v>
      </c>
      <c r="C83" s="18">
        <v>212</v>
      </c>
      <c r="D83" s="18" t="s">
        <v>325</v>
      </c>
      <c r="E83" s="18" t="s">
        <v>1208</v>
      </c>
      <c r="F83" s="4"/>
    </row>
    <row r="84" spans="1:6" x14ac:dyDescent="0.25">
      <c r="A84" s="17" t="s">
        <v>325</v>
      </c>
      <c r="B84" s="18" t="s">
        <v>325</v>
      </c>
      <c r="C84" s="18">
        <v>213</v>
      </c>
      <c r="D84" s="18" t="s">
        <v>325</v>
      </c>
      <c r="E84" s="18" t="s">
        <v>1209</v>
      </c>
      <c r="F84" s="4"/>
    </row>
    <row r="85" spans="1:6" x14ac:dyDescent="0.25">
      <c r="A85" s="17" t="s">
        <v>325</v>
      </c>
      <c r="B85" s="18" t="s">
        <v>325</v>
      </c>
      <c r="C85" s="18">
        <v>214</v>
      </c>
      <c r="D85" s="18" t="s">
        <v>325</v>
      </c>
      <c r="E85" s="18" t="s">
        <v>1210</v>
      </c>
      <c r="F85" s="4"/>
    </row>
    <row r="86" spans="1:6" x14ac:dyDescent="0.25">
      <c r="A86" s="17" t="s">
        <v>325</v>
      </c>
      <c r="B86" s="18" t="s">
        <v>325</v>
      </c>
      <c r="C86" s="18">
        <v>215</v>
      </c>
      <c r="D86" s="18" t="s">
        <v>325</v>
      </c>
      <c r="E86" s="18" t="s">
        <v>1211</v>
      </c>
      <c r="F86" s="4"/>
    </row>
    <row r="87" spans="1:6" x14ac:dyDescent="0.25">
      <c r="A87" s="17" t="s">
        <v>325</v>
      </c>
      <c r="B87" s="18" t="s">
        <v>325</v>
      </c>
      <c r="C87" s="18">
        <v>216</v>
      </c>
      <c r="D87" s="18" t="s">
        <v>325</v>
      </c>
      <c r="E87" s="18" t="s">
        <v>1212</v>
      </c>
      <c r="F87" s="4"/>
    </row>
    <row r="88" spans="1:6" x14ac:dyDescent="0.25">
      <c r="A88" s="17" t="s">
        <v>325</v>
      </c>
      <c r="B88" s="18" t="s">
        <v>325</v>
      </c>
      <c r="C88" s="18">
        <v>219</v>
      </c>
      <c r="D88" s="18" t="s">
        <v>325</v>
      </c>
      <c r="E88" s="18" t="s">
        <v>1213</v>
      </c>
      <c r="F88" s="4"/>
    </row>
    <row r="89" spans="1:6" x14ac:dyDescent="0.25">
      <c r="A89" s="17" t="s">
        <v>325</v>
      </c>
      <c r="B89" s="18">
        <v>22</v>
      </c>
      <c r="C89" s="18" t="s">
        <v>325</v>
      </c>
      <c r="D89" s="18" t="s">
        <v>325</v>
      </c>
      <c r="E89" s="18" t="s">
        <v>1214</v>
      </c>
      <c r="F89" s="4"/>
    </row>
    <row r="90" spans="1:6" x14ac:dyDescent="0.25">
      <c r="A90" s="17" t="s">
        <v>325</v>
      </c>
      <c r="B90" s="18" t="s">
        <v>325</v>
      </c>
      <c r="C90" s="18">
        <v>220</v>
      </c>
      <c r="D90" s="18" t="s">
        <v>325</v>
      </c>
      <c r="E90" s="18" t="s">
        <v>1215</v>
      </c>
      <c r="F90" s="4"/>
    </row>
    <row r="91" spans="1:6" x14ac:dyDescent="0.25">
      <c r="A91" s="17" t="s">
        <v>325</v>
      </c>
      <c r="B91" s="18" t="s">
        <v>325</v>
      </c>
      <c r="C91" s="18" t="s">
        <v>325</v>
      </c>
      <c r="D91" s="18" t="s">
        <v>807</v>
      </c>
      <c r="E91" s="18" t="s">
        <v>1216</v>
      </c>
      <c r="F91" s="4"/>
    </row>
    <row r="92" spans="1:6" x14ac:dyDescent="0.25">
      <c r="A92" s="17" t="s">
        <v>325</v>
      </c>
      <c r="B92" s="18" t="s">
        <v>325</v>
      </c>
      <c r="C92" s="18" t="s">
        <v>325</v>
      </c>
      <c r="D92" s="18" t="s">
        <v>809</v>
      </c>
      <c r="E92" s="18" t="s">
        <v>1217</v>
      </c>
      <c r="F92" s="4"/>
    </row>
    <row r="93" spans="1:6" x14ac:dyDescent="0.25">
      <c r="A93" s="17" t="s">
        <v>325</v>
      </c>
      <c r="B93" s="18" t="s">
        <v>325</v>
      </c>
      <c r="C93" s="18" t="s">
        <v>325</v>
      </c>
      <c r="D93" s="18" t="s">
        <v>811</v>
      </c>
      <c r="E93" s="18" t="s">
        <v>1218</v>
      </c>
      <c r="F93" s="4"/>
    </row>
    <row r="94" spans="1:6" x14ac:dyDescent="0.25">
      <c r="A94" s="17" t="s">
        <v>325</v>
      </c>
      <c r="B94" s="18" t="s">
        <v>325</v>
      </c>
      <c r="C94" s="18">
        <v>221</v>
      </c>
      <c r="D94" s="18" t="s">
        <v>325</v>
      </c>
      <c r="E94" s="18" t="s">
        <v>1219</v>
      </c>
      <c r="F94" s="4"/>
    </row>
    <row r="95" spans="1:6" x14ac:dyDescent="0.25">
      <c r="A95" s="17" t="s">
        <v>325</v>
      </c>
      <c r="B95" s="18" t="s">
        <v>325</v>
      </c>
      <c r="C95" s="18" t="s">
        <v>325</v>
      </c>
      <c r="D95" s="18" t="s">
        <v>1220</v>
      </c>
      <c r="E95" s="18" t="s">
        <v>1221</v>
      </c>
      <c r="F95" s="4"/>
    </row>
    <row r="96" spans="1:6" x14ac:dyDescent="0.25">
      <c r="A96" s="17" t="s">
        <v>325</v>
      </c>
      <c r="B96" s="18" t="s">
        <v>325</v>
      </c>
      <c r="C96" s="18" t="s">
        <v>325</v>
      </c>
      <c r="D96" s="18" t="s">
        <v>1222</v>
      </c>
      <c r="E96" s="18" t="s">
        <v>1223</v>
      </c>
      <c r="F96" s="4"/>
    </row>
    <row r="97" spans="1:6" x14ac:dyDescent="0.25">
      <c r="A97" s="17" t="s">
        <v>325</v>
      </c>
      <c r="B97" s="18" t="s">
        <v>325</v>
      </c>
      <c r="C97" s="18" t="s">
        <v>325</v>
      </c>
      <c r="D97" s="18" t="s">
        <v>1224</v>
      </c>
      <c r="E97" s="18" t="s">
        <v>759</v>
      </c>
      <c r="F97" s="4"/>
    </row>
    <row r="98" spans="1:6" x14ac:dyDescent="0.25">
      <c r="A98" s="17" t="s">
        <v>325</v>
      </c>
      <c r="B98" s="18" t="s">
        <v>325</v>
      </c>
      <c r="C98" s="18" t="s">
        <v>325</v>
      </c>
      <c r="D98" s="18" t="s">
        <v>1225</v>
      </c>
      <c r="E98" s="18" t="s">
        <v>1226</v>
      </c>
      <c r="F98" s="4"/>
    </row>
    <row r="99" spans="1:6" x14ac:dyDescent="0.25">
      <c r="A99" s="17" t="s">
        <v>325</v>
      </c>
      <c r="B99" s="18" t="s">
        <v>325</v>
      </c>
      <c r="C99" s="18" t="s">
        <v>325</v>
      </c>
      <c r="D99" s="18" t="s">
        <v>1227</v>
      </c>
      <c r="E99" s="18" t="s">
        <v>1228</v>
      </c>
      <c r="F99" s="4"/>
    </row>
    <row r="100" spans="1:6" x14ac:dyDescent="0.25">
      <c r="A100" s="17" t="s">
        <v>325</v>
      </c>
      <c r="B100" s="18" t="s">
        <v>325</v>
      </c>
      <c r="C100" s="18" t="s">
        <v>325</v>
      </c>
      <c r="D100" s="18" t="s">
        <v>1229</v>
      </c>
      <c r="E100" s="18" t="s">
        <v>1230</v>
      </c>
      <c r="F100" s="4"/>
    </row>
    <row r="101" spans="1:6" x14ac:dyDescent="0.25">
      <c r="A101" s="17" t="s">
        <v>325</v>
      </c>
      <c r="B101" s="18" t="s">
        <v>325</v>
      </c>
      <c r="C101" s="18" t="s">
        <v>325</v>
      </c>
      <c r="D101" s="18" t="s">
        <v>1231</v>
      </c>
      <c r="E101" s="18" t="s">
        <v>1232</v>
      </c>
      <c r="F101" s="4"/>
    </row>
    <row r="102" spans="1:6" x14ac:dyDescent="0.25">
      <c r="A102" s="17" t="s">
        <v>325</v>
      </c>
      <c r="B102" s="18" t="s">
        <v>325</v>
      </c>
      <c r="C102" s="18" t="s">
        <v>325</v>
      </c>
      <c r="D102" s="18" t="s">
        <v>1233</v>
      </c>
      <c r="E102" s="18" t="s">
        <v>1234</v>
      </c>
      <c r="F102" s="4"/>
    </row>
    <row r="103" spans="1:6" x14ac:dyDescent="0.25">
      <c r="A103" s="17" t="s">
        <v>325</v>
      </c>
      <c r="B103" s="18" t="s">
        <v>325</v>
      </c>
      <c r="C103" s="18" t="s">
        <v>325</v>
      </c>
      <c r="D103" s="18" t="s">
        <v>1235</v>
      </c>
      <c r="E103" s="18" t="s">
        <v>1236</v>
      </c>
      <c r="F103" s="4"/>
    </row>
    <row r="104" spans="1:6" x14ac:dyDescent="0.25">
      <c r="A104" s="17" t="s">
        <v>325</v>
      </c>
      <c r="B104" s="18" t="s">
        <v>325</v>
      </c>
      <c r="C104" s="18" t="s">
        <v>325</v>
      </c>
      <c r="D104" s="18" t="s">
        <v>1237</v>
      </c>
      <c r="E104" s="18" t="s">
        <v>1238</v>
      </c>
      <c r="F104" s="4"/>
    </row>
    <row r="105" spans="1:6" x14ac:dyDescent="0.25">
      <c r="A105" s="17" t="s">
        <v>325</v>
      </c>
      <c r="B105" s="18" t="s">
        <v>325</v>
      </c>
      <c r="C105" s="18" t="s">
        <v>325</v>
      </c>
      <c r="D105" s="18" t="s">
        <v>1239</v>
      </c>
      <c r="E105" s="18" t="s">
        <v>1240</v>
      </c>
      <c r="F105" s="4"/>
    </row>
    <row r="106" spans="1:6" x14ac:dyDescent="0.25">
      <c r="A106" s="17" t="s">
        <v>325</v>
      </c>
      <c r="B106" s="18" t="s">
        <v>325</v>
      </c>
      <c r="C106" s="18" t="s">
        <v>325</v>
      </c>
      <c r="D106" s="18" t="s">
        <v>1241</v>
      </c>
      <c r="E106" s="18" t="s">
        <v>1242</v>
      </c>
      <c r="F106" s="4"/>
    </row>
    <row r="107" spans="1:6" x14ac:dyDescent="0.25">
      <c r="A107" s="17" t="s">
        <v>325</v>
      </c>
      <c r="B107" s="18" t="s">
        <v>325</v>
      </c>
      <c r="C107" s="18">
        <v>222</v>
      </c>
      <c r="D107" s="18" t="s">
        <v>325</v>
      </c>
      <c r="E107" s="18" t="s">
        <v>1243</v>
      </c>
      <c r="F107" s="4"/>
    </row>
    <row r="108" spans="1:6" x14ac:dyDescent="0.25">
      <c r="A108" s="17" t="s">
        <v>325</v>
      </c>
      <c r="B108" s="18" t="s">
        <v>325</v>
      </c>
      <c r="C108" s="18" t="s">
        <v>325</v>
      </c>
      <c r="D108" s="18" t="s">
        <v>1244</v>
      </c>
      <c r="E108" s="18" t="s">
        <v>1245</v>
      </c>
      <c r="F108" s="4"/>
    </row>
    <row r="109" spans="1:6" x14ac:dyDescent="0.25">
      <c r="A109" s="17" t="s">
        <v>325</v>
      </c>
      <c r="B109" s="18" t="s">
        <v>325</v>
      </c>
      <c r="C109" s="18" t="s">
        <v>325</v>
      </c>
      <c r="D109" s="18" t="s">
        <v>1246</v>
      </c>
      <c r="E109" s="18" t="s">
        <v>1247</v>
      </c>
      <c r="F109" s="4"/>
    </row>
    <row r="110" spans="1:6" x14ac:dyDescent="0.25">
      <c r="A110" s="17" t="s">
        <v>325</v>
      </c>
      <c r="B110" s="18" t="s">
        <v>325</v>
      </c>
      <c r="C110" s="18" t="s">
        <v>325</v>
      </c>
      <c r="D110" s="18" t="s">
        <v>1248</v>
      </c>
      <c r="E110" s="18" t="s">
        <v>1249</v>
      </c>
      <c r="F110" s="4"/>
    </row>
    <row r="111" spans="1:6" x14ac:dyDescent="0.25">
      <c r="A111" s="17" t="s">
        <v>325</v>
      </c>
      <c r="B111" s="18" t="s">
        <v>325</v>
      </c>
      <c r="C111" s="18" t="s">
        <v>325</v>
      </c>
      <c r="D111" s="18" t="s">
        <v>1250</v>
      </c>
      <c r="E111" s="18" t="s">
        <v>1251</v>
      </c>
      <c r="F111" s="4"/>
    </row>
    <row r="112" spans="1:6" x14ac:dyDescent="0.25">
      <c r="A112" s="17" t="s">
        <v>325</v>
      </c>
      <c r="B112" s="18" t="s">
        <v>325</v>
      </c>
      <c r="C112" s="18" t="s">
        <v>325</v>
      </c>
      <c r="D112" s="18" t="s">
        <v>1252</v>
      </c>
      <c r="E112" s="18" t="s">
        <v>1253</v>
      </c>
      <c r="F112" s="4"/>
    </row>
    <row r="113" spans="1:6" x14ac:dyDescent="0.25">
      <c r="A113" s="17" t="s">
        <v>325</v>
      </c>
      <c r="B113" s="18" t="s">
        <v>325</v>
      </c>
      <c r="C113" s="18">
        <v>223</v>
      </c>
      <c r="D113" s="18" t="s">
        <v>325</v>
      </c>
      <c r="E113" s="18" t="s">
        <v>1254</v>
      </c>
      <c r="F113" s="4"/>
    </row>
    <row r="114" spans="1:6" x14ac:dyDescent="0.25">
      <c r="A114" s="17" t="s">
        <v>325</v>
      </c>
      <c r="B114" s="18" t="s">
        <v>325</v>
      </c>
      <c r="C114" s="18">
        <v>224</v>
      </c>
      <c r="D114" s="18" t="s">
        <v>325</v>
      </c>
      <c r="E114" s="18" t="s">
        <v>1255</v>
      </c>
      <c r="F114" s="4"/>
    </row>
    <row r="115" spans="1:6" x14ac:dyDescent="0.25">
      <c r="A115" s="17" t="s">
        <v>325</v>
      </c>
      <c r="B115" s="18" t="s">
        <v>325</v>
      </c>
      <c r="C115" s="18">
        <v>225</v>
      </c>
      <c r="D115" s="18" t="s">
        <v>325</v>
      </c>
      <c r="E115" s="18" t="s">
        <v>1256</v>
      </c>
      <c r="F115" s="4"/>
    </row>
    <row r="116" spans="1:6" x14ac:dyDescent="0.25">
      <c r="A116" s="17" t="s">
        <v>325</v>
      </c>
      <c r="B116" s="18" t="s">
        <v>325</v>
      </c>
      <c r="C116" s="18" t="s">
        <v>325</v>
      </c>
      <c r="D116" s="18" t="s">
        <v>1257</v>
      </c>
      <c r="E116" s="18" t="s">
        <v>1258</v>
      </c>
      <c r="F116" s="4"/>
    </row>
    <row r="117" spans="1:6" x14ac:dyDescent="0.25">
      <c r="A117" s="17" t="s">
        <v>325</v>
      </c>
      <c r="B117" s="18" t="s">
        <v>325</v>
      </c>
      <c r="C117" s="18" t="s">
        <v>325</v>
      </c>
      <c r="D117" s="18" t="s">
        <v>1259</v>
      </c>
      <c r="E117" s="18" t="s">
        <v>1260</v>
      </c>
      <c r="F117" s="4"/>
    </row>
    <row r="118" spans="1:6" x14ac:dyDescent="0.25">
      <c r="A118" s="17" t="s">
        <v>325</v>
      </c>
      <c r="B118" s="18" t="s">
        <v>325</v>
      </c>
      <c r="C118" s="18" t="s">
        <v>325</v>
      </c>
      <c r="D118" s="18" t="s">
        <v>1261</v>
      </c>
      <c r="E118" s="18" t="s">
        <v>1262</v>
      </c>
      <c r="F118" s="4"/>
    </row>
    <row r="119" spans="1:6" x14ac:dyDescent="0.25">
      <c r="A119" s="17" t="s">
        <v>325</v>
      </c>
      <c r="B119" s="18" t="s">
        <v>325</v>
      </c>
      <c r="C119" s="18">
        <v>226</v>
      </c>
      <c r="D119" s="18" t="s">
        <v>325</v>
      </c>
      <c r="E119" s="18" t="s">
        <v>1263</v>
      </c>
      <c r="F119" s="4"/>
    </row>
    <row r="120" spans="1:6" x14ac:dyDescent="0.25">
      <c r="A120" s="17" t="s">
        <v>325</v>
      </c>
      <c r="B120" s="18" t="s">
        <v>325</v>
      </c>
      <c r="C120" s="18" t="s">
        <v>325</v>
      </c>
      <c r="D120" s="18" t="s">
        <v>1264</v>
      </c>
      <c r="E120" s="18" t="s">
        <v>1265</v>
      </c>
      <c r="F120" s="4"/>
    </row>
    <row r="121" spans="1:6" x14ac:dyDescent="0.25">
      <c r="A121" s="17" t="s">
        <v>325</v>
      </c>
      <c r="B121" s="18" t="s">
        <v>325</v>
      </c>
      <c r="C121" s="18" t="s">
        <v>325</v>
      </c>
      <c r="D121" s="18" t="s">
        <v>1266</v>
      </c>
      <c r="E121" s="18" t="s">
        <v>1267</v>
      </c>
      <c r="F121" s="4"/>
    </row>
    <row r="122" spans="1:6" x14ac:dyDescent="0.25">
      <c r="A122" s="17" t="s">
        <v>325</v>
      </c>
      <c r="B122" s="18" t="s">
        <v>325</v>
      </c>
      <c r="C122" s="18" t="s">
        <v>325</v>
      </c>
      <c r="D122" s="18" t="s">
        <v>1268</v>
      </c>
      <c r="E122" s="18" t="s">
        <v>1269</v>
      </c>
      <c r="F122" s="4"/>
    </row>
    <row r="123" spans="1:6" x14ac:dyDescent="0.25">
      <c r="A123" s="17" t="s">
        <v>325</v>
      </c>
      <c r="B123" s="18" t="s">
        <v>325</v>
      </c>
      <c r="C123" s="18" t="s">
        <v>325</v>
      </c>
      <c r="D123" s="18" t="s">
        <v>1270</v>
      </c>
      <c r="E123" s="18" t="s">
        <v>1271</v>
      </c>
      <c r="F123" s="4"/>
    </row>
    <row r="124" spans="1:6" x14ac:dyDescent="0.25">
      <c r="A124" s="17" t="s">
        <v>325</v>
      </c>
      <c r="B124" s="18" t="s">
        <v>325</v>
      </c>
      <c r="C124" s="18" t="s">
        <v>325</v>
      </c>
      <c r="D124" s="18" t="s">
        <v>1272</v>
      </c>
      <c r="E124" s="18" t="s">
        <v>1273</v>
      </c>
      <c r="F124" s="4"/>
    </row>
    <row r="125" spans="1:6" x14ac:dyDescent="0.25">
      <c r="A125" s="17" t="s">
        <v>325</v>
      </c>
      <c r="B125" s="18" t="s">
        <v>325</v>
      </c>
      <c r="C125" s="18" t="s">
        <v>325</v>
      </c>
      <c r="D125" s="18" t="s">
        <v>1274</v>
      </c>
      <c r="E125" s="18" t="s">
        <v>1275</v>
      </c>
      <c r="F125" s="4"/>
    </row>
    <row r="126" spans="1:6" x14ac:dyDescent="0.25">
      <c r="A126" s="17" t="s">
        <v>325</v>
      </c>
      <c r="B126" s="18" t="s">
        <v>325</v>
      </c>
      <c r="C126" s="18" t="s">
        <v>325</v>
      </c>
      <c r="D126" s="18" t="s">
        <v>1276</v>
      </c>
      <c r="E126" s="18" t="s">
        <v>1277</v>
      </c>
      <c r="F126" s="4"/>
    </row>
    <row r="127" spans="1:6" x14ac:dyDescent="0.25">
      <c r="A127" s="17" t="s">
        <v>325</v>
      </c>
      <c r="B127" s="18" t="s">
        <v>325</v>
      </c>
      <c r="C127" s="18" t="s">
        <v>325</v>
      </c>
      <c r="D127" s="18" t="s">
        <v>1278</v>
      </c>
      <c r="E127" s="18" t="s">
        <v>1279</v>
      </c>
      <c r="F127" s="4"/>
    </row>
    <row r="128" spans="1:6" x14ac:dyDescent="0.25">
      <c r="A128" s="17" t="s">
        <v>325</v>
      </c>
      <c r="B128" s="18" t="s">
        <v>325</v>
      </c>
      <c r="C128" s="18">
        <v>227</v>
      </c>
      <c r="D128" s="18" t="s">
        <v>325</v>
      </c>
      <c r="E128" s="18" t="s">
        <v>1280</v>
      </c>
      <c r="F128" s="4"/>
    </row>
    <row r="129" spans="1:6" x14ac:dyDescent="0.25">
      <c r="A129" s="17" t="s">
        <v>325</v>
      </c>
      <c r="B129" s="18" t="s">
        <v>325</v>
      </c>
      <c r="C129" s="18" t="s">
        <v>325</v>
      </c>
      <c r="D129" s="18" t="s">
        <v>1281</v>
      </c>
      <c r="E129" s="18" t="s">
        <v>1282</v>
      </c>
      <c r="F129" s="4"/>
    </row>
    <row r="130" spans="1:6" x14ac:dyDescent="0.25">
      <c r="A130" s="17" t="s">
        <v>325</v>
      </c>
      <c r="B130" s="18" t="s">
        <v>325</v>
      </c>
      <c r="C130" s="18" t="s">
        <v>325</v>
      </c>
      <c r="D130" s="18" t="s">
        <v>1283</v>
      </c>
      <c r="E130" s="18" t="s">
        <v>1284</v>
      </c>
      <c r="F130" s="4"/>
    </row>
    <row r="131" spans="1:6" x14ac:dyDescent="0.25">
      <c r="A131" s="17" t="s">
        <v>325</v>
      </c>
      <c r="B131" s="18" t="s">
        <v>325</v>
      </c>
      <c r="C131" s="18" t="s">
        <v>325</v>
      </c>
      <c r="D131" s="18" t="s">
        <v>1285</v>
      </c>
      <c r="E131" s="18" t="s">
        <v>1286</v>
      </c>
      <c r="F131" s="4"/>
    </row>
    <row r="132" spans="1:6" x14ac:dyDescent="0.25">
      <c r="A132" s="17" t="s">
        <v>325</v>
      </c>
      <c r="B132" s="18" t="s">
        <v>325</v>
      </c>
      <c r="C132" s="18" t="s">
        <v>325</v>
      </c>
      <c r="D132" s="18" t="s">
        <v>1287</v>
      </c>
      <c r="E132" s="18" t="s">
        <v>1288</v>
      </c>
      <c r="F132" s="4"/>
    </row>
    <row r="133" spans="1:6" x14ac:dyDescent="0.25">
      <c r="A133" s="17" t="s">
        <v>325</v>
      </c>
      <c r="B133" s="18" t="s">
        <v>325</v>
      </c>
      <c r="C133" s="18" t="s">
        <v>325</v>
      </c>
      <c r="D133" s="18" t="s">
        <v>1289</v>
      </c>
      <c r="E133" s="18" t="s">
        <v>1290</v>
      </c>
      <c r="F133" s="4"/>
    </row>
    <row r="134" spans="1:6" x14ac:dyDescent="0.25">
      <c r="A134" s="17" t="s">
        <v>325</v>
      </c>
      <c r="B134" s="18" t="s">
        <v>325</v>
      </c>
      <c r="C134" s="18" t="s">
        <v>325</v>
      </c>
      <c r="D134" s="18" t="s">
        <v>1291</v>
      </c>
      <c r="E134" s="18" t="s">
        <v>1292</v>
      </c>
      <c r="F134" s="4"/>
    </row>
    <row r="135" spans="1:6" x14ac:dyDescent="0.25">
      <c r="A135" s="17" t="s">
        <v>325</v>
      </c>
      <c r="B135" s="18" t="s">
        <v>325</v>
      </c>
      <c r="C135" s="18" t="s">
        <v>325</v>
      </c>
      <c r="D135" s="18" t="s">
        <v>1293</v>
      </c>
      <c r="E135" s="18" t="s">
        <v>1294</v>
      </c>
      <c r="F135" s="4"/>
    </row>
    <row r="136" spans="1:6" x14ac:dyDescent="0.25">
      <c r="A136" s="17" t="s">
        <v>325</v>
      </c>
      <c r="B136" s="18" t="s">
        <v>325</v>
      </c>
      <c r="C136" s="18" t="s">
        <v>325</v>
      </c>
      <c r="D136" s="18" t="s">
        <v>1295</v>
      </c>
      <c r="E136" s="18" t="s">
        <v>1296</v>
      </c>
      <c r="F136" s="4"/>
    </row>
    <row r="137" spans="1:6" x14ac:dyDescent="0.25">
      <c r="A137" s="17" t="s">
        <v>325</v>
      </c>
      <c r="B137" s="18">
        <v>23</v>
      </c>
      <c r="C137" s="18" t="s">
        <v>325</v>
      </c>
      <c r="D137" s="18" t="s">
        <v>325</v>
      </c>
      <c r="E137" s="18" t="s">
        <v>1297</v>
      </c>
      <c r="F137" s="4"/>
    </row>
    <row r="138" spans="1:6" x14ac:dyDescent="0.25">
      <c r="A138" s="17" t="s">
        <v>325</v>
      </c>
      <c r="B138" s="18" t="s">
        <v>325</v>
      </c>
      <c r="C138" s="18">
        <v>230</v>
      </c>
      <c r="D138" s="18" t="s">
        <v>325</v>
      </c>
      <c r="E138" s="18" t="s">
        <v>1298</v>
      </c>
      <c r="F138" s="4"/>
    </row>
    <row r="139" spans="1:6" x14ac:dyDescent="0.25">
      <c r="A139" s="17" t="s">
        <v>325</v>
      </c>
      <c r="B139" s="18" t="s">
        <v>325</v>
      </c>
      <c r="C139" s="18" t="s">
        <v>325</v>
      </c>
      <c r="D139" s="18" t="s">
        <v>1299</v>
      </c>
      <c r="E139" s="18" t="s">
        <v>1118</v>
      </c>
      <c r="F139" s="4"/>
    </row>
    <row r="140" spans="1:6" x14ac:dyDescent="0.25">
      <c r="A140" s="17" t="s">
        <v>325</v>
      </c>
      <c r="B140" s="18" t="s">
        <v>325</v>
      </c>
      <c r="C140" s="18" t="s">
        <v>325</v>
      </c>
      <c r="D140" s="18" t="s">
        <v>1300</v>
      </c>
      <c r="E140" s="18" t="s">
        <v>1120</v>
      </c>
      <c r="F140" s="4"/>
    </row>
    <row r="141" spans="1:6" x14ac:dyDescent="0.25">
      <c r="A141" s="17" t="s">
        <v>325</v>
      </c>
      <c r="B141" s="18" t="s">
        <v>325</v>
      </c>
      <c r="C141" s="18" t="s">
        <v>325</v>
      </c>
      <c r="D141" s="18" t="s">
        <v>1301</v>
      </c>
      <c r="E141" s="18" t="s">
        <v>1302</v>
      </c>
      <c r="F141" s="4"/>
    </row>
    <row r="142" spans="1:6" x14ac:dyDescent="0.25">
      <c r="A142" s="17" t="s">
        <v>325</v>
      </c>
      <c r="B142" s="18" t="s">
        <v>325</v>
      </c>
      <c r="C142" s="18">
        <v>231</v>
      </c>
      <c r="D142" s="18" t="s">
        <v>325</v>
      </c>
      <c r="E142" s="18" t="s">
        <v>1303</v>
      </c>
      <c r="F142" s="4"/>
    </row>
    <row r="143" spans="1:6" x14ac:dyDescent="0.25">
      <c r="A143" s="17" t="s">
        <v>325</v>
      </c>
      <c r="B143" s="18" t="s">
        <v>325</v>
      </c>
      <c r="C143" s="18" t="s">
        <v>325</v>
      </c>
      <c r="D143" s="18" t="s">
        <v>1304</v>
      </c>
      <c r="E143" s="18" t="s">
        <v>1118</v>
      </c>
      <c r="F143" s="4"/>
    </row>
    <row r="144" spans="1:6" x14ac:dyDescent="0.25">
      <c r="A144" s="17" t="s">
        <v>325</v>
      </c>
      <c r="B144" s="18" t="s">
        <v>325</v>
      </c>
      <c r="C144" s="18" t="s">
        <v>325</v>
      </c>
      <c r="D144" s="18" t="s">
        <v>1305</v>
      </c>
      <c r="E144" s="18" t="s">
        <v>1120</v>
      </c>
      <c r="F144" s="4"/>
    </row>
    <row r="145" spans="1:6" x14ac:dyDescent="0.25">
      <c r="A145" s="17" t="s">
        <v>325</v>
      </c>
      <c r="B145" s="18" t="s">
        <v>325</v>
      </c>
      <c r="C145" s="18" t="s">
        <v>325</v>
      </c>
      <c r="D145" s="18" t="s">
        <v>1306</v>
      </c>
      <c r="E145" s="18" t="s">
        <v>1302</v>
      </c>
      <c r="F145" s="4"/>
    </row>
    <row r="146" spans="1:6" x14ac:dyDescent="0.25">
      <c r="A146" s="17" t="s">
        <v>325</v>
      </c>
      <c r="B146" s="18" t="s">
        <v>325</v>
      </c>
      <c r="C146" s="18">
        <v>233</v>
      </c>
      <c r="D146" s="18" t="s">
        <v>325</v>
      </c>
      <c r="E146" s="18" t="s">
        <v>1307</v>
      </c>
      <c r="F146" s="4"/>
    </row>
    <row r="147" spans="1:6" x14ac:dyDescent="0.25">
      <c r="A147" s="17" t="s">
        <v>325</v>
      </c>
      <c r="B147" s="18">
        <v>24</v>
      </c>
      <c r="C147" s="18" t="s">
        <v>325</v>
      </c>
      <c r="D147" s="18" t="s">
        <v>325</v>
      </c>
      <c r="E147" s="18" t="s">
        <v>1308</v>
      </c>
      <c r="F147" s="4"/>
    </row>
    <row r="148" spans="1:6" x14ac:dyDescent="0.25">
      <c r="A148" s="17" t="s">
        <v>325</v>
      </c>
      <c r="B148" s="18" t="s">
        <v>325</v>
      </c>
      <c r="C148" s="18">
        <v>240</v>
      </c>
      <c r="D148" s="18" t="s">
        <v>325</v>
      </c>
      <c r="E148" s="18" t="s">
        <v>1309</v>
      </c>
      <c r="F148" s="4"/>
    </row>
    <row r="149" spans="1:6" x14ac:dyDescent="0.25">
      <c r="A149" s="17" t="s">
        <v>325</v>
      </c>
      <c r="B149" s="18">
        <v>25</v>
      </c>
      <c r="C149" s="18" t="s">
        <v>325</v>
      </c>
      <c r="D149" s="18" t="s">
        <v>325</v>
      </c>
      <c r="E149" s="18" t="s">
        <v>1310</v>
      </c>
      <c r="F149" s="4"/>
    </row>
    <row r="150" spans="1:6" x14ac:dyDescent="0.25">
      <c r="A150" s="17" t="s">
        <v>325</v>
      </c>
      <c r="B150" s="18">
        <v>26</v>
      </c>
      <c r="C150" s="18" t="s">
        <v>325</v>
      </c>
      <c r="D150" s="18" t="s">
        <v>325</v>
      </c>
      <c r="E150" s="18" t="s">
        <v>1311</v>
      </c>
      <c r="F150" s="4"/>
    </row>
    <row r="151" spans="1:6" x14ac:dyDescent="0.25">
      <c r="A151" s="17">
        <v>3</v>
      </c>
      <c r="B151" s="18" t="s">
        <v>325</v>
      </c>
      <c r="C151" s="18" t="s">
        <v>325</v>
      </c>
      <c r="D151" s="18" t="s">
        <v>325</v>
      </c>
      <c r="E151" s="18" t="s">
        <v>1312</v>
      </c>
      <c r="F151" s="4"/>
    </row>
    <row r="152" spans="1:6" x14ac:dyDescent="0.25">
      <c r="A152" s="17" t="s">
        <v>325</v>
      </c>
      <c r="B152" s="18">
        <v>30</v>
      </c>
      <c r="C152" s="18" t="s">
        <v>325</v>
      </c>
      <c r="D152" s="18" t="s">
        <v>325</v>
      </c>
      <c r="E152" s="18" t="s">
        <v>1313</v>
      </c>
      <c r="F152" s="4"/>
    </row>
    <row r="153" spans="1:6" x14ac:dyDescent="0.25">
      <c r="A153" s="17" t="s">
        <v>325</v>
      </c>
      <c r="B153" s="18" t="s">
        <v>325</v>
      </c>
      <c r="C153" s="18">
        <v>300</v>
      </c>
      <c r="D153" s="18" t="s">
        <v>325</v>
      </c>
      <c r="E153" s="18" t="s">
        <v>1314</v>
      </c>
      <c r="F153" s="4"/>
    </row>
    <row r="154" spans="1:6" x14ac:dyDescent="0.25">
      <c r="A154" s="17" t="s">
        <v>325</v>
      </c>
      <c r="B154" s="18" t="s">
        <v>325</v>
      </c>
      <c r="C154" s="18">
        <v>301</v>
      </c>
      <c r="D154" s="18" t="s">
        <v>325</v>
      </c>
      <c r="E154" s="18" t="s">
        <v>1315</v>
      </c>
      <c r="F154" s="4"/>
    </row>
    <row r="155" spans="1:6" x14ac:dyDescent="0.25">
      <c r="A155" s="17" t="s">
        <v>325</v>
      </c>
      <c r="B155" s="18" t="s">
        <v>325</v>
      </c>
      <c r="C155" s="18">
        <v>309</v>
      </c>
      <c r="D155" s="18" t="s">
        <v>325</v>
      </c>
      <c r="E155" s="18" t="s">
        <v>1316</v>
      </c>
      <c r="F155" s="4"/>
    </row>
    <row r="156" spans="1:6" x14ac:dyDescent="0.25">
      <c r="A156" s="17" t="s">
        <v>325</v>
      </c>
      <c r="B156" s="18">
        <v>31</v>
      </c>
      <c r="C156" s="18" t="s">
        <v>325</v>
      </c>
      <c r="D156" s="18" t="s">
        <v>325</v>
      </c>
      <c r="E156" s="18" t="s">
        <v>1317</v>
      </c>
      <c r="F156" s="4"/>
    </row>
    <row r="157" spans="1:6" x14ac:dyDescent="0.25">
      <c r="A157" s="17" t="s">
        <v>325</v>
      </c>
      <c r="B157" s="18" t="s">
        <v>325</v>
      </c>
      <c r="C157" s="18">
        <v>310</v>
      </c>
      <c r="D157" s="18" t="s">
        <v>325</v>
      </c>
      <c r="E157" s="18" t="s">
        <v>1314</v>
      </c>
      <c r="F157" s="4"/>
    </row>
    <row r="158" spans="1:6" x14ac:dyDescent="0.25">
      <c r="A158" s="17" t="s">
        <v>325</v>
      </c>
      <c r="B158" s="18" t="s">
        <v>325</v>
      </c>
      <c r="C158" s="18">
        <v>311</v>
      </c>
      <c r="D158" s="18" t="s">
        <v>325</v>
      </c>
      <c r="E158" s="18" t="s">
        <v>1318</v>
      </c>
      <c r="F158" s="4"/>
    </row>
    <row r="159" spans="1:6" ht="30" x14ac:dyDescent="0.25">
      <c r="A159" s="17" t="s">
        <v>325</v>
      </c>
      <c r="B159" s="18" t="s">
        <v>325</v>
      </c>
      <c r="C159" s="18">
        <v>319</v>
      </c>
      <c r="D159" s="18" t="s">
        <v>325</v>
      </c>
      <c r="E159" s="18" t="s">
        <v>1319</v>
      </c>
      <c r="F159" s="4"/>
    </row>
    <row r="160" spans="1:6" x14ac:dyDescent="0.25">
      <c r="A160" s="17" t="s">
        <v>325</v>
      </c>
      <c r="B160" s="18">
        <v>32</v>
      </c>
      <c r="C160" s="18" t="s">
        <v>325</v>
      </c>
      <c r="D160" s="18" t="s">
        <v>325</v>
      </c>
      <c r="E160" s="18" t="s">
        <v>1320</v>
      </c>
      <c r="F160" s="4"/>
    </row>
    <row r="161" spans="1:6" x14ac:dyDescent="0.25">
      <c r="A161" s="17" t="s">
        <v>325</v>
      </c>
      <c r="B161" s="18" t="s">
        <v>325</v>
      </c>
      <c r="C161" s="18">
        <v>320</v>
      </c>
      <c r="D161" s="18" t="s">
        <v>325</v>
      </c>
      <c r="E161" s="18" t="s">
        <v>1314</v>
      </c>
      <c r="F161" s="4"/>
    </row>
    <row r="162" spans="1:6" x14ac:dyDescent="0.25">
      <c r="A162" s="17" t="s">
        <v>325</v>
      </c>
      <c r="B162" s="18" t="s">
        <v>325</v>
      </c>
      <c r="C162" s="18">
        <v>321</v>
      </c>
      <c r="D162" s="18" t="s">
        <v>325</v>
      </c>
      <c r="E162" s="18" t="s">
        <v>1315</v>
      </c>
      <c r="F162" s="4"/>
    </row>
    <row r="163" spans="1:6" x14ac:dyDescent="0.25">
      <c r="A163" s="17" t="s">
        <v>325</v>
      </c>
      <c r="B163" s="18" t="s">
        <v>325</v>
      </c>
      <c r="C163" s="18">
        <v>322</v>
      </c>
      <c r="D163" s="18" t="s">
        <v>325</v>
      </c>
      <c r="E163" s="18" t="s">
        <v>1321</v>
      </c>
      <c r="F163" s="4"/>
    </row>
    <row r="164" spans="1:6" x14ac:dyDescent="0.25">
      <c r="A164" s="17" t="s">
        <v>325</v>
      </c>
      <c r="B164" s="18" t="s">
        <v>325</v>
      </c>
      <c r="C164" s="18">
        <v>329</v>
      </c>
      <c r="D164" s="18" t="s">
        <v>325</v>
      </c>
      <c r="E164" s="18" t="s">
        <v>1322</v>
      </c>
      <c r="F164" s="4"/>
    </row>
    <row r="165" spans="1:6" x14ac:dyDescent="0.25">
      <c r="A165" s="17" t="s">
        <v>325</v>
      </c>
      <c r="B165" s="18">
        <v>33</v>
      </c>
      <c r="C165" s="18" t="s">
        <v>325</v>
      </c>
      <c r="D165" s="18" t="s">
        <v>325</v>
      </c>
      <c r="E165" s="18" t="s">
        <v>1323</v>
      </c>
      <c r="F165" s="4"/>
    </row>
    <row r="166" spans="1:6" x14ac:dyDescent="0.25">
      <c r="A166" s="17" t="s">
        <v>325</v>
      </c>
      <c r="B166" s="18" t="s">
        <v>325</v>
      </c>
      <c r="C166" s="18">
        <v>330</v>
      </c>
      <c r="D166" s="18" t="s">
        <v>325</v>
      </c>
      <c r="E166" s="18" t="s">
        <v>1314</v>
      </c>
      <c r="F166" s="4"/>
    </row>
    <row r="167" spans="1:6" x14ac:dyDescent="0.25">
      <c r="A167" s="17" t="s">
        <v>325</v>
      </c>
      <c r="B167" s="18" t="s">
        <v>325</v>
      </c>
      <c r="C167" s="18">
        <v>331</v>
      </c>
      <c r="D167" s="18" t="s">
        <v>325</v>
      </c>
      <c r="E167" s="18" t="s">
        <v>1318</v>
      </c>
      <c r="F167" s="4"/>
    </row>
    <row r="168" spans="1:6" x14ac:dyDescent="0.25">
      <c r="A168" s="17" t="s">
        <v>325</v>
      </c>
      <c r="B168" s="18" t="s">
        <v>325</v>
      </c>
      <c r="C168" s="18">
        <v>332</v>
      </c>
      <c r="D168" s="18" t="s">
        <v>325</v>
      </c>
      <c r="E168" s="18" t="s">
        <v>1321</v>
      </c>
      <c r="F168" s="4"/>
    </row>
    <row r="169" spans="1:6" ht="30" x14ac:dyDescent="0.25">
      <c r="A169" s="17" t="s">
        <v>325</v>
      </c>
      <c r="B169" s="18" t="s">
        <v>325</v>
      </c>
      <c r="C169" s="18">
        <v>339</v>
      </c>
      <c r="D169" s="18" t="s">
        <v>325</v>
      </c>
      <c r="E169" s="18" t="s">
        <v>1324</v>
      </c>
      <c r="F169" s="4"/>
    </row>
    <row r="170" spans="1:6" x14ac:dyDescent="0.25">
      <c r="A170" s="17" t="s">
        <v>325</v>
      </c>
      <c r="B170" s="18">
        <v>34</v>
      </c>
      <c r="C170" s="18" t="s">
        <v>325</v>
      </c>
      <c r="D170" s="18" t="s">
        <v>325</v>
      </c>
      <c r="E170" s="18" t="s">
        <v>1325</v>
      </c>
      <c r="F170" s="4"/>
    </row>
    <row r="171" spans="1:6" x14ac:dyDescent="0.25">
      <c r="A171" s="17" t="s">
        <v>325</v>
      </c>
      <c r="B171" s="18" t="s">
        <v>325</v>
      </c>
      <c r="C171" s="18">
        <v>340</v>
      </c>
      <c r="D171" s="18" t="s">
        <v>325</v>
      </c>
      <c r="E171" s="18" t="s">
        <v>993</v>
      </c>
      <c r="F171" s="4"/>
    </row>
    <row r="172" spans="1:6" x14ac:dyDescent="0.25">
      <c r="A172" s="17" t="s">
        <v>325</v>
      </c>
      <c r="B172" s="18" t="s">
        <v>325</v>
      </c>
      <c r="C172" s="18">
        <v>341</v>
      </c>
      <c r="D172" s="18" t="s">
        <v>325</v>
      </c>
      <c r="E172" s="18" t="s">
        <v>1326</v>
      </c>
      <c r="F172" s="4"/>
    </row>
    <row r="173" spans="1:6" x14ac:dyDescent="0.25">
      <c r="A173" s="17" t="s">
        <v>325</v>
      </c>
      <c r="B173" s="18">
        <v>35</v>
      </c>
      <c r="C173" s="18" t="s">
        <v>325</v>
      </c>
      <c r="D173" s="18" t="s">
        <v>325</v>
      </c>
      <c r="E173" s="18" t="s">
        <v>1327</v>
      </c>
      <c r="F173" s="4"/>
    </row>
    <row r="174" spans="1:6" x14ac:dyDescent="0.25">
      <c r="A174" s="17" t="s">
        <v>325</v>
      </c>
      <c r="B174" s="18" t="s">
        <v>325</v>
      </c>
      <c r="C174" s="18">
        <v>352</v>
      </c>
      <c r="D174" s="18" t="s">
        <v>325</v>
      </c>
      <c r="E174" s="18" t="s">
        <v>901</v>
      </c>
      <c r="F174" s="4"/>
    </row>
    <row r="175" spans="1:6" x14ac:dyDescent="0.25">
      <c r="A175" s="17" t="s">
        <v>325</v>
      </c>
      <c r="B175" s="18" t="s">
        <v>325</v>
      </c>
      <c r="C175" s="18">
        <v>353</v>
      </c>
      <c r="D175" s="18" t="s">
        <v>325</v>
      </c>
      <c r="E175" s="18" t="s">
        <v>1328</v>
      </c>
      <c r="F175" s="4"/>
    </row>
    <row r="176" spans="1:6" x14ac:dyDescent="0.25">
      <c r="A176" s="17" t="s">
        <v>325</v>
      </c>
      <c r="B176" s="18" t="s">
        <v>325</v>
      </c>
      <c r="C176" s="18">
        <v>357</v>
      </c>
      <c r="D176" s="18" t="s">
        <v>325</v>
      </c>
      <c r="E176" s="18" t="s">
        <v>1329</v>
      </c>
      <c r="F176" s="4"/>
    </row>
    <row r="177" spans="1:6" x14ac:dyDescent="0.25">
      <c r="A177" s="17" t="s">
        <v>325</v>
      </c>
      <c r="B177" s="18" t="s">
        <v>325</v>
      </c>
      <c r="C177" s="18">
        <v>358</v>
      </c>
      <c r="D177" s="18" t="s">
        <v>325</v>
      </c>
      <c r="E177" s="18" t="s">
        <v>1330</v>
      </c>
      <c r="F177" s="4"/>
    </row>
    <row r="178" spans="1:6" x14ac:dyDescent="0.25">
      <c r="A178" s="17" t="s">
        <v>325</v>
      </c>
      <c r="B178" s="18" t="s">
        <v>325</v>
      </c>
      <c r="C178" s="18">
        <v>359</v>
      </c>
      <c r="D178" s="18" t="s">
        <v>325</v>
      </c>
      <c r="E178" s="18" t="s">
        <v>1331</v>
      </c>
      <c r="F178" s="4"/>
    </row>
    <row r="179" spans="1:6" x14ac:dyDescent="0.25">
      <c r="A179" s="17">
        <v>4</v>
      </c>
      <c r="B179" s="18" t="s">
        <v>325</v>
      </c>
      <c r="C179" s="18" t="s">
        <v>325</v>
      </c>
      <c r="D179" s="18" t="s">
        <v>325</v>
      </c>
      <c r="E179" s="18" t="s">
        <v>1332</v>
      </c>
      <c r="F179" s="4"/>
    </row>
    <row r="180" spans="1:6" x14ac:dyDescent="0.25">
      <c r="A180" s="17" t="s">
        <v>325</v>
      </c>
      <c r="B180" s="18">
        <v>40</v>
      </c>
      <c r="C180" s="18" t="s">
        <v>325</v>
      </c>
      <c r="D180" s="18" t="s">
        <v>325</v>
      </c>
      <c r="E180" s="18" t="s">
        <v>1333</v>
      </c>
      <c r="F180" s="4"/>
    </row>
    <row r="181" spans="1:6" x14ac:dyDescent="0.25">
      <c r="A181" s="17" t="s">
        <v>325</v>
      </c>
      <c r="B181" s="18">
        <v>41</v>
      </c>
      <c r="C181" s="18" t="s">
        <v>325</v>
      </c>
      <c r="D181" s="18" t="s">
        <v>325</v>
      </c>
      <c r="E181" s="18" t="s">
        <v>1334</v>
      </c>
      <c r="F181" s="4"/>
    </row>
    <row r="182" spans="1:6" x14ac:dyDescent="0.25">
      <c r="A182" s="17" t="s">
        <v>325</v>
      </c>
      <c r="B182" s="18">
        <v>42</v>
      </c>
      <c r="C182" s="18" t="s">
        <v>325</v>
      </c>
      <c r="D182" s="18" t="s">
        <v>325</v>
      </c>
      <c r="E182" s="18" t="s">
        <v>1335</v>
      </c>
      <c r="F182" s="4"/>
    </row>
    <row r="183" spans="1:6" x14ac:dyDescent="0.25">
      <c r="A183" s="17" t="s">
        <v>325</v>
      </c>
      <c r="B183" s="18" t="s">
        <v>325</v>
      </c>
      <c r="C183" s="18">
        <v>420</v>
      </c>
      <c r="D183" s="18" t="s">
        <v>325</v>
      </c>
      <c r="E183" s="18" t="s">
        <v>1336</v>
      </c>
      <c r="F183" s="4"/>
    </row>
    <row r="184" spans="1:6" x14ac:dyDescent="0.25">
      <c r="A184" s="17" t="s">
        <v>325</v>
      </c>
      <c r="B184" s="18" t="s">
        <v>325</v>
      </c>
      <c r="C184" s="18">
        <v>421</v>
      </c>
      <c r="D184" s="18" t="s">
        <v>325</v>
      </c>
      <c r="E184" s="18" t="s">
        <v>1337</v>
      </c>
      <c r="F184" s="4"/>
    </row>
    <row r="185" spans="1:6" x14ac:dyDescent="0.25">
      <c r="A185" s="17" t="s">
        <v>325</v>
      </c>
      <c r="B185" s="18" t="s">
        <v>325</v>
      </c>
      <c r="C185" s="18" t="s">
        <v>325</v>
      </c>
      <c r="D185" s="18" t="s">
        <v>930</v>
      </c>
      <c r="E185" s="18" t="s">
        <v>1338</v>
      </c>
      <c r="F185" s="4"/>
    </row>
    <row r="186" spans="1:6" x14ac:dyDescent="0.25">
      <c r="A186" s="17" t="s">
        <v>325</v>
      </c>
      <c r="B186" s="18" t="s">
        <v>325</v>
      </c>
      <c r="C186" s="18" t="s">
        <v>325</v>
      </c>
      <c r="D186" s="18" t="s">
        <v>1339</v>
      </c>
      <c r="E186" s="18" t="s">
        <v>1340</v>
      </c>
      <c r="F186" s="4"/>
    </row>
    <row r="187" spans="1:6" x14ac:dyDescent="0.25">
      <c r="A187" s="17" t="s">
        <v>325</v>
      </c>
      <c r="B187" s="18" t="s">
        <v>325</v>
      </c>
      <c r="C187" s="18">
        <v>422</v>
      </c>
      <c r="D187" s="18" t="s">
        <v>325</v>
      </c>
      <c r="E187" s="18" t="s">
        <v>1341</v>
      </c>
      <c r="F187" s="4"/>
    </row>
    <row r="188" spans="1:6" ht="30" x14ac:dyDescent="0.25">
      <c r="A188" s="17" t="s">
        <v>325</v>
      </c>
      <c r="B188" s="18" t="s">
        <v>325</v>
      </c>
      <c r="C188" s="18">
        <v>423</v>
      </c>
      <c r="D188" s="18" t="s">
        <v>325</v>
      </c>
      <c r="E188" s="18" t="s">
        <v>1342</v>
      </c>
      <c r="F188" s="4"/>
    </row>
    <row r="189" spans="1:6" x14ac:dyDescent="0.25">
      <c r="A189" s="17" t="s">
        <v>325</v>
      </c>
      <c r="B189" s="18" t="s">
        <v>325</v>
      </c>
      <c r="C189" s="18" t="s">
        <v>325</v>
      </c>
      <c r="D189" s="18" t="s">
        <v>936</v>
      </c>
      <c r="E189" s="18" t="s">
        <v>1343</v>
      </c>
      <c r="F189" s="4"/>
    </row>
    <row r="190" spans="1:6" x14ac:dyDescent="0.25">
      <c r="A190" s="17" t="s">
        <v>325</v>
      </c>
      <c r="B190" s="18" t="s">
        <v>325</v>
      </c>
      <c r="C190" s="18" t="s">
        <v>325</v>
      </c>
      <c r="D190" s="18" t="s">
        <v>1344</v>
      </c>
      <c r="E190" s="18" t="s">
        <v>1345</v>
      </c>
      <c r="F190" s="4"/>
    </row>
    <row r="191" spans="1:6" x14ac:dyDescent="0.25">
      <c r="A191" s="17" t="s">
        <v>325</v>
      </c>
      <c r="B191" s="18" t="s">
        <v>325</v>
      </c>
      <c r="C191" s="18" t="s">
        <v>325</v>
      </c>
      <c r="D191" s="18" t="s">
        <v>1346</v>
      </c>
      <c r="E191" s="18" t="s">
        <v>1347</v>
      </c>
      <c r="F191" s="4"/>
    </row>
    <row r="192" spans="1:6" ht="30" x14ac:dyDescent="0.25">
      <c r="A192" s="17" t="s">
        <v>325</v>
      </c>
      <c r="B192" s="18" t="s">
        <v>325</v>
      </c>
      <c r="C192" s="18" t="s">
        <v>325</v>
      </c>
      <c r="D192" s="18" t="s">
        <v>938</v>
      </c>
      <c r="E192" s="18" t="s">
        <v>1348</v>
      </c>
      <c r="F192" s="4"/>
    </row>
    <row r="193" spans="1:6" x14ac:dyDescent="0.25">
      <c r="A193" s="17" t="s">
        <v>325</v>
      </c>
      <c r="B193" s="18">
        <v>43</v>
      </c>
      <c r="C193" s="18" t="s">
        <v>325</v>
      </c>
      <c r="D193" s="18" t="s">
        <v>325</v>
      </c>
      <c r="E193" s="18" t="s">
        <v>1349</v>
      </c>
      <c r="F193" s="4"/>
    </row>
    <row r="194" spans="1:6" x14ac:dyDescent="0.25">
      <c r="A194" s="17" t="s">
        <v>325</v>
      </c>
      <c r="B194" s="18">
        <v>44</v>
      </c>
      <c r="C194" s="18" t="s">
        <v>325</v>
      </c>
      <c r="D194" s="18" t="s">
        <v>325</v>
      </c>
      <c r="E194" s="18" t="s">
        <v>1350</v>
      </c>
      <c r="F194" s="4"/>
    </row>
    <row r="195" spans="1:6" x14ac:dyDescent="0.25">
      <c r="A195" s="17" t="s">
        <v>325</v>
      </c>
      <c r="B195" s="18" t="s">
        <v>325</v>
      </c>
      <c r="C195" s="18">
        <v>440</v>
      </c>
      <c r="D195" s="18" t="s">
        <v>325</v>
      </c>
      <c r="E195" s="18" t="s">
        <v>1343</v>
      </c>
      <c r="F195" s="4"/>
    </row>
    <row r="196" spans="1:6" x14ac:dyDescent="0.25">
      <c r="A196" s="17" t="s">
        <v>325</v>
      </c>
      <c r="B196" s="18" t="s">
        <v>325</v>
      </c>
      <c r="C196" s="18">
        <v>441</v>
      </c>
      <c r="D196" s="18" t="s">
        <v>325</v>
      </c>
      <c r="E196" s="18" t="s">
        <v>1345</v>
      </c>
      <c r="F196" s="4"/>
    </row>
    <row r="197" spans="1:6" x14ac:dyDescent="0.25">
      <c r="A197" s="17" t="s">
        <v>325</v>
      </c>
      <c r="B197" s="18" t="s">
        <v>325</v>
      </c>
      <c r="C197" s="18">
        <v>442</v>
      </c>
      <c r="D197" s="18" t="s">
        <v>325</v>
      </c>
      <c r="E197" s="18" t="s">
        <v>1347</v>
      </c>
      <c r="F197" s="4"/>
    </row>
    <row r="198" spans="1:6" ht="30" x14ac:dyDescent="0.25">
      <c r="A198" s="17" t="s">
        <v>325</v>
      </c>
      <c r="B198" s="18" t="s">
        <v>325</v>
      </c>
      <c r="C198" s="18">
        <v>449</v>
      </c>
      <c r="D198" s="18" t="s">
        <v>325</v>
      </c>
      <c r="E198" s="18" t="s">
        <v>1351</v>
      </c>
      <c r="F198" s="4"/>
    </row>
    <row r="199" spans="1:6" x14ac:dyDescent="0.25">
      <c r="A199" s="17" t="s">
        <v>325</v>
      </c>
      <c r="B199" s="18">
        <v>45</v>
      </c>
      <c r="C199" s="18" t="s">
        <v>325</v>
      </c>
      <c r="D199" s="18" t="s">
        <v>325</v>
      </c>
      <c r="E199" s="18" t="s">
        <v>1352</v>
      </c>
      <c r="F199" s="4"/>
    </row>
    <row r="200" spans="1:6" x14ac:dyDescent="0.25">
      <c r="A200" s="17" t="s">
        <v>325</v>
      </c>
      <c r="B200" s="18" t="s">
        <v>325</v>
      </c>
      <c r="C200" s="18">
        <v>450</v>
      </c>
      <c r="D200" s="18" t="s">
        <v>325</v>
      </c>
      <c r="E200" s="18" t="s">
        <v>1353</v>
      </c>
      <c r="F200" s="4"/>
    </row>
    <row r="201" spans="1:6" x14ac:dyDescent="0.25">
      <c r="A201" s="17" t="s">
        <v>325</v>
      </c>
      <c r="B201" s="18" t="s">
        <v>325</v>
      </c>
      <c r="C201" s="18">
        <v>451</v>
      </c>
      <c r="D201" s="18" t="s">
        <v>325</v>
      </c>
      <c r="E201" s="18" t="s">
        <v>1354</v>
      </c>
      <c r="F201" s="4"/>
    </row>
    <row r="202" spans="1:6" x14ac:dyDescent="0.25">
      <c r="A202" s="17" t="s">
        <v>325</v>
      </c>
      <c r="B202" s="18" t="s">
        <v>325</v>
      </c>
      <c r="C202" s="18">
        <v>452</v>
      </c>
      <c r="D202" s="18" t="s">
        <v>325</v>
      </c>
      <c r="E202" s="18" t="s">
        <v>1355</v>
      </c>
      <c r="F202" s="4"/>
    </row>
    <row r="203" spans="1:6" ht="30" x14ac:dyDescent="0.25">
      <c r="A203" s="17" t="s">
        <v>325</v>
      </c>
      <c r="B203" s="18" t="s">
        <v>325</v>
      </c>
      <c r="C203" s="18">
        <v>453</v>
      </c>
      <c r="D203" s="18" t="s">
        <v>325</v>
      </c>
      <c r="E203" s="18" t="s">
        <v>1356</v>
      </c>
      <c r="F203" s="4"/>
    </row>
    <row r="204" spans="1:6" x14ac:dyDescent="0.25">
      <c r="A204" s="17" t="s">
        <v>325</v>
      </c>
      <c r="B204" s="18" t="s">
        <v>325</v>
      </c>
      <c r="C204" s="18" t="s">
        <v>325</v>
      </c>
      <c r="D204" s="18" t="s">
        <v>1357</v>
      </c>
      <c r="E204" s="18" t="s">
        <v>1343</v>
      </c>
      <c r="F204" s="4"/>
    </row>
    <row r="205" spans="1:6" x14ac:dyDescent="0.25">
      <c r="A205" s="17" t="s">
        <v>325</v>
      </c>
      <c r="B205" s="18" t="s">
        <v>325</v>
      </c>
      <c r="C205" s="18" t="s">
        <v>325</v>
      </c>
      <c r="D205" s="18" t="s">
        <v>1358</v>
      </c>
      <c r="E205" s="18" t="s">
        <v>1345</v>
      </c>
      <c r="F205" s="4"/>
    </row>
    <row r="206" spans="1:6" x14ac:dyDescent="0.25">
      <c r="A206" s="17" t="s">
        <v>325</v>
      </c>
      <c r="B206" s="18" t="s">
        <v>325</v>
      </c>
      <c r="C206" s="18" t="s">
        <v>325</v>
      </c>
      <c r="D206" s="18" t="s">
        <v>1359</v>
      </c>
      <c r="E206" s="18" t="s">
        <v>1347</v>
      </c>
      <c r="F206" s="4"/>
    </row>
    <row r="207" spans="1:6" ht="45" x14ac:dyDescent="0.25">
      <c r="A207" s="17" t="s">
        <v>325</v>
      </c>
      <c r="B207" s="18" t="s">
        <v>325</v>
      </c>
      <c r="C207" s="18" t="s">
        <v>325</v>
      </c>
      <c r="D207" s="18" t="s">
        <v>1360</v>
      </c>
      <c r="E207" s="18" t="s">
        <v>1361</v>
      </c>
      <c r="F207" s="4"/>
    </row>
    <row r="208" spans="1:6" x14ac:dyDescent="0.25">
      <c r="A208" s="17" t="s">
        <v>325</v>
      </c>
      <c r="B208" s="18">
        <v>46</v>
      </c>
      <c r="C208" s="18" t="s">
        <v>325</v>
      </c>
      <c r="D208" s="18" t="s">
        <v>325</v>
      </c>
      <c r="E208" s="18" t="s">
        <v>1362</v>
      </c>
      <c r="F208" s="4"/>
    </row>
    <row r="209" spans="1:6" x14ac:dyDescent="0.25">
      <c r="A209" s="17" t="s">
        <v>325</v>
      </c>
      <c r="B209" s="18" t="s">
        <v>325</v>
      </c>
      <c r="C209" s="18">
        <v>461</v>
      </c>
      <c r="D209" s="18" t="s">
        <v>325</v>
      </c>
      <c r="E209" s="18" t="s">
        <v>1363</v>
      </c>
      <c r="F209" s="4"/>
    </row>
    <row r="210" spans="1:6" x14ac:dyDescent="0.25">
      <c r="A210" s="17" t="s">
        <v>325</v>
      </c>
      <c r="B210" s="18" t="s">
        <v>325</v>
      </c>
      <c r="C210" s="18">
        <v>462</v>
      </c>
      <c r="D210" s="18" t="s">
        <v>325</v>
      </c>
      <c r="E210" s="18" t="s">
        <v>1364</v>
      </c>
      <c r="F210" s="4"/>
    </row>
    <row r="211" spans="1:6" x14ac:dyDescent="0.25">
      <c r="A211" s="17" t="s">
        <v>325</v>
      </c>
      <c r="B211" s="18" t="s">
        <v>325</v>
      </c>
      <c r="C211" s="18">
        <v>463</v>
      </c>
      <c r="D211" s="18" t="s">
        <v>325</v>
      </c>
      <c r="E211" s="18" t="s">
        <v>1365</v>
      </c>
      <c r="F211" s="4"/>
    </row>
    <row r="212" spans="1:6" x14ac:dyDescent="0.25">
      <c r="A212" s="17" t="s">
        <v>325</v>
      </c>
      <c r="B212" s="18" t="s">
        <v>325</v>
      </c>
      <c r="C212" s="18">
        <v>464</v>
      </c>
      <c r="D212" s="18" t="s">
        <v>325</v>
      </c>
      <c r="E212" s="18" t="s">
        <v>1366</v>
      </c>
      <c r="F212" s="4"/>
    </row>
    <row r="213" spans="1:6" x14ac:dyDescent="0.25">
      <c r="A213" s="17" t="s">
        <v>325</v>
      </c>
      <c r="B213" s="18" t="s">
        <v>325</v>
      </c>
      <c r="C213" s="18">
        <v>465</v>
      </c>
      <c r="D213" s="18" t="s">
        <v>325</v>
      </c>
      <c r="E213" s="18" t="s">
        <v>1367</v>
      </c>
      <c r="F213" s="4"/>
    </row>
    <row r="214" spans="1:6" x14ac:dyDescent="0.25">
      <c r="A214" s="17" t="s">
        <v>325</v>
      </c>
      <c r="B214" s="18" t="s">
        <v>325</v>
      </c>
      <c r="C214" s="18">
        <v>466</v>
      </c>
      <c r="D214" s="18" t="s">
        <v>325</v>
      </c>
      <c r="E214" s="18" t="s">
        <v>1368</v>
      </c>
      <c r="F214" s="4"/>
    </row>
    <row r="215" spans="1:6" x14ac:dyDescent="0.25">
      <c r="A215" s="17" t="s">
        <v>325</v>
      </c>
      <c r="B215" s="18" t="s">
        <v>325</v>
      </c>
      <c r="C215" s="18">
        <v>467</v>
      </c>
      <c r="D215" s="18" t="s">
        <v>325</v>
      </c>
      <c r="E215" s="18" t="s">
        <v>1369</v>
      </c>
      <c r="F215" s="4"/>
    </row>
    <row r="216" spans="1:6" x14ac:dyDescent="0.25">
      <c r="A216" s="17" t="s">
        <v>325</v>
      </c>
      <c r="B216" s="18" t="s">
        <v>325</v>
      </c>
      <c r="C216" s="18">
        <v>468</v>
      </c>
      <c r="D216" s="18" t="s">
        <v>325</v>
      </c>
      <c r="E216" s="18" t="s">
        <v>1370</v>
      </c>
      <c r="F216" s="4"/>
    </row>
    <row r="217" spans="1:6" x14ac:dyDescent="0.25">
      <c r="A217" s="17" t="s">
        <v>325</v>
      </c>
      <c r="B217" s="18">
        <v>47</v>
      </c>
      <c r="C217" s="18" t="s">
        <v>325</v>
      </c>
      <c r="D217" s="18" t="s">
        <v>325</v>
      </c>
      <c r="E217" s="18" t="s">
        <v>1371</v>
      </c>
      <c r="F217" s="4"/>
    </row>
    <row r="218" spans="1:6" x14ac:dyDescent="0.25">
      <c r="A218" s="17" t="s">
        <v>325</v>
      </c>
      <c r="B218" s="18" t="s">
        <v>325</v>
      </c>
      <c r="C218" s="18">
        <v>470</v>
      </c>
      <c r="D218" s="18" t="s">
        <v>325</v>
      </c>
      <c r="E218" s="18" t="s">
        <v>1343</v>
      </c>
      <c r="F218" s="4"/>
    </row>
    <row r="219" spans="1:6" x14ac:dyDescent="0.25">
      <c r="A219" s="17" t="s">
        <v>325</v>
      </c>
      <c r="B219" s="18" t="s">
        <v>325</v>
      </c>
      <c r="C219" s="18">
        <v>471</v>
      </c>
      <c r="D219" s="18" t="s">
        <v>325</v>
      </c>
      <c r="E219" s="18" t="s">
        <v>1345</v>
      </c>
      <c r="F219" s="4"/>
    </row>
    <row r="220" spans="1:6" x14ac:dyDescent="0.25">
      <c r="A220" s="17" t="s">
        <v>325</v>
      </c>
      <c r="B220" s="18" t="s">
        <v>325</v>
      </c>
      <c r="C220" s="18">
        <v>472</v>
      </c>
      <c r="D220" s="18" t="s">
        <v>325</v>
      </c>
      <c r="E220" s="18" t="s">
        <v>1347</v>
      </c>
      <c r="F220" s="4"/>
    </row>
    <row r="221" spans="1:6" x14ac:dyDescent="0.25">
      <c r="A221" s="17" t="s">
        <v>325</v>
      </c>
      <c r="B221" s="18" t="s">
        <v>325</v>
      </c>
      <c r="C221" s="18">
        <v>479</v>
      </c>
      <c r="D221" s="18" t="s">
        <v>325</v>
      </c>
      <c r="E221" s="18" t="s">
        <v>1372</v>
      </c>
      <c r="F221" s="4"/>
    </row>
    <row r="222" spans="1:6" x14ac:dyDescent="0.25">
      <c r="A222" s="17" t="s">
        <v>325</v>
      </c>
      <c r="B222" s="18">
        <v>48</v>
      </c>
      <c r="C222" s="18" t="s">
        <v>325</v>
      </c>
      <c r="D222" s="18" t="s">
        <v>325</v>
      </c>
      <c r="E222" s="18" t="s">
        <v>1373</v>
      </c>
      <c r="F222" s="4"/>
    </row>
    <row r="223" spans="1:6" x14ac:dyDescent="0.25">
      <c r="A223" s="17" t="s">
        <v>325</v>
      </c>
      <c r="B223" s="18">
        <v>49</v>
      </c>
      <c r="C223" s="18" t="s">
        <v>325</v>
      </c>
      <c r="D223" s="18" t="s">
        <v>325</v>
      </c>
      <c r="E223" s="18" t="s">
        <v>1374</v>
      </c>
      <c r="F223" s="4"/>
    </row>
    <row r="224" spans="1:6" x14ac:dyDescent="0.25">
      <c r="A224" s="17">
        <v>5</v>
      </c>
      <c r="B224" s="18" t="s">
        <v>325</v>
      </c>
      <c r="C224" s="18" t="s">
        <v>325</v>
      </c>
      <c r="D224" s="18" t="s">
        <v>325</v>
      </c>
      <c r="E224" s="18" t="s">
        <v>1375</v>
      </c>
      <c r="F224" s="4"/>
    </row>
    <row r="225" spans="1:6" x14ac:dyDescent="0.25">
      <c r="A225" s="17" t="s">
        <v>325</v>
      </c>
      <c r="B225" s="18">
        <v>50</v>
      </c>
      <c r="C225" s="18" t="s">
        <v>325</v>
      </c>
      <c r="D225" s="18" t="s">
        <v>325</v>
      </c>
      <c r="E225" s="18" t="s">
        <v>1376</v>
      </c>
      <c r="F225" s="4"/>
    </row>
    <row r="226" spans="1:6" ht="30" x14ac:dyDescent="0.25">
      <c r="A226" s="17" t="s">
        <v>325</v>
      </c>
      <c r="B226" s="18" t="s">
        <v>325</v>
      </c>
      <c r="C226" s="18">
        <v>500</v>
      </c>
      <c r="D226" s="18" t="s">
        <v>325</v>
      </c>
      <c r="E226" s="18" t="s">
        <v>1377</v>
      </c>
      <c r="F226" s="4"/>
    </row>
    <row r="227" spans="1:6" x14ac:dyDescent="0.25">
      <c r="A227" s="17">
        <v>6</v>
      </c>
      <c r="B227" s="18" t="s">
        <v>325</v>
      </c>
      <c r="C227" s="18" t="s">
        <v>325</v>
      </c>
      <c r="D227" s="18" t="s">
        <v>325</v>
      </c>
      <c r="E227" s="18" t="s">
        <v>1378</v>
      </c>
      <c r="F227" s="4"/>
    </row>
    <row r="228" spans="1:6" x14ac:dyDescent="0.25">
      <c r="A228" s="17" t="s">
        <v>325</v>
      </c>
      <c r="B228" s="18">
        <v>60</v>
      </c>
      <c r="C228" s="18" t="s">
        <v>325</v>
      </c>
      <c r="D228" s="18" t="s">
        <v>325</v>
      </c>
      <c r="E228" s="18" t="s">
        <v>1379</v>
      </c>
      <c r="F228" s="4"/>
    </row>
    <row r="229" spans="1:6" x14ac:dyDescent="0.25">
      <c r="A229" s="17" t="s">
        <v>325</v>
      </c>
      <c r="B229" s="18" t="s">
        <v>325</v>
      </c>
      <c r="C229" s="18">
        <v>600</v>
      </c>
      <c r="D229" s="18" t="s">
        <v>325</v>
      </c>
      <c r="E229" s="18" t="s">
        <v>1380</v>
      </c>
      <c r="F229" s="4"/>
    </row>
    <row r="230" spans="1:6" ht="30" x14ac:dyDescent="0.25">
      <c r="A230" s="17" t="s">
        <v>325</v>
      </c>
      <c r="B230" s="18" t="s">
        <v>325</v>
      </c>
      <c r="C230" s="18">
        <v>609</v>
      </c>
      <c r="D230" s="18" t="s">
        <v>325</v>
      </c>
      <c r="E230" s="18" t="s">
        <v>1381</v>
      </c>
      <c r="F230" s="4"/>
    </row>
    <row r="231" spans="1:6" ht="30" x14ac:dyDescent="0.25">
      <c r="A231" s="17" t="s">
        <v>325</v>
      </c>
      <c r="B231" s="18">
        <v>61</v>
      </c>
      <c r="C231" s="18" t="s">
        <v>325</v>
      </c>
      <c r="D231" s="18" t="s">
        <v>325</v>
      </c>
      <c r="E231" s="18" t="s">
        <v>1382</v>
      </c>
      <c r="F231" s="4"/>
    </row>
    <row r="232" spans="1:6" x14ac:dyDescent="0.25">
      <c r="A232" s="17" t="s">
        <v>325</v>
      </c>
      <c r="B232" s="18" t="s">
        <v>325</v>
      </c>
      <c r="C232" s="18">
        <v>610</v>
      </c>
      <c r="D232" s="18" t="s">
        <v>325</v>
      </c>
      <c r="E232" s="18" t="s">
        <v>1380</v>
      </c>
      <c r="F232" s="4"/>
    </row>
    <row r="233" spans="1:6" ht="30" x14ac:dyDescent="0.25">
      <c r="A233" s="17" t="s">
        <v>325</v>
      </c>
      <c r="B233" s="18" t="s">
        <v>325</v>
      </c>
      <c r="C233" s="18">
        <v>619</v>
      </c>
      <c r="D233" s="18" t="s">
        <v>325</v>
      </c>
      <c r="E233" s="18" t="s">
        <v>1383</v>
      </c>
      <c r="F233" s="4"/>
    </row>
    <row r="234" spans="1:6" x14ac:dyDescent="0.25">
      <c r="A234" s="17" t="s">
        <v>325</v>
      </c>
      <c r="B234" s="18">
        <v>62</v>
      </c>
      <c r="C234" s="18" t="s">
        <v>325</v>
      </c>
      <c r="D234" s="18" t="s">
        <v>325</v>
      </c>
      <c r="E234" s="18" t="s">
        <v>1384</v>
      </c>
      <c r="F234" s="4"/>
    </row>
    <row r="235" spans="1:6" x14ac:dyDescent="0.25">
      <c r="A235" s="17" t="s">
        <v>325</v>
      </c>
      <c r="B235" s="18" t="s">
        <v>325</v>
      </c>
      <c r="C235" s="18">
        <v>621</v>
      </c>
      <c r="D235" s="18" t="s">
        <v>325</v>
      </c>
      <c r="E235" s="18" t="s">
        <v>1385</v>
      </c>
      <c r="F235" s="4"/>
    </row>
    <row r="236" spans="1:6" x14ac:dyDescent="0.25">
      <c r="A236" s="17" t="s">
        <v>325</v>
      </c>
      <c r="B236" s="18" t="s">
        <v>325</v>
      </c>
      <c r="C236" s="18">
        <v>622</v>
      </c>
      <c r="D236" s="18" t="s">
        <v>325</v>
      </c>
      <c r="E236" s="18" t="s">
        <v>1208</v>
      </c>
      <c r="F236" s="4"/>
    </row>
    <row r="237" spans="1:6" x14ac:dyDescent="0.25">
      <c r="A237" s="17" t="s">
        <v>325</v>
      </c>
      <c r="B237" s="18" t="s">
        <v>325</v>
      </c>
      <c r="C237" s="18">
        <v>623</v>
      </c>
      <c r="D237" s="18" t="s">
        <v>325</v>
      </c>
      <c r="E237" s="18" t="s">
        <v>1209</v>
      </c>
      <c r="F237" s="4"/>
    </row>
    <row r="238" spans="1:6" x14ac:dyDescent="0.25">
      <c r="A238" s="17" t="s">
        <v>325</v>
      </c>
      <c r="B238" s="18" t="s">
        <v>325</v>
      </c>
      <c r="C238" s="18">
        <v>624</v>
      </c>
      <c r="D238" s="18" t="s">
        <v>325</v>
      </c>
      <c r="E238" s="18" t="s">
        <v>1210</v>
      </c>
      <c r="F238" s="4"/>
    </row>
    <row r="239" spans="1:6" x14ac:dyDescent="0.25">
      <c r="A239" s="17" t="s">
        <v>325</v>
      </c>
      <c r="B239" s="18" t="s">
        <v>325</v>
      </c>
      <c r="C239" s="18">
        <v>625</v>
      </c>
      <c r="D239" s="18" t="s">
        <v>325</v>
      </c>
      <c r="E239" s="18" t="s">
        <v>1211</v>
      </c>
      <c r="F239" s="4"/>
    </row>
    <row r="240" spans="1:6" x14ac:dyDescent="0.25">
      <c r="A240" s="17" t="s">
        <v>325</v>
      </c>
      <c r="B240" s="18" t="s">
        <v>325</v>
      </c>
      <c r="C240" s="18">
        <v>626</v>
      </c>
      <c r="D240" s="18" t="s">
        <v>325</v>
      </c>
      <c r="E240" s="18" t="s">
        <v>1212</v>
      </c>
      <c r="F240" s="4"/>
    </row>
    <row r="241" spans="1:6" x14ac:dyDescent="0.25">
      <c r="A241" s="17" t="s">
        <v>325</v>
      </c>
      <c r="B241" s="18" t="s">
        <v>325</v>
      </c>
      <c r="C241" s="18">
        <v>627</v>
      </c>
      <c r="D241" s="18" t="s">
        <v>325</v>
      </c>
      <c r="E241" s="18" t="s">
        <v>1386</v>
      </c>
      <c r="F241" s="4"/>
    </row>
    <row r="242" spans="1:6" ht="30" x14ac:dyDescent="0.25">
      <c r="A242" s="17" t="s">
        <v>325</v>
      </c>
      <c r="B242" s="18" t="s">
        <v>325</v>
      </c>
      <c r="C242" s="18">
        <v>629</v>
      </c>
      <c r="D242" s="18" t="s">
        <v>325</v>
      </c>
      <c r="E242" s="18" t="s">
        <v>1387</v>
      </c>
      <c r="F242" s="4"/>
    </row>
    <row r="243" spans="1:6" ht="30" x14ac:dyDescent="0.25">
      <c r="A243" s="17" t="s">
        <v>325</v>
      </c>
      <c r="B243" s="18">
        <v>63</v>
      </c>
      <c r="C243" s="18" t="s">
        <v>325</v>
      </c>
      <c r="D243" s="18" t="s">
        <v>325</v>
      </c>
      <c r="E243" s="18" t="s">
        <v>1388</v>
      </c>
      <c r="F243" s="4"/>
    </row>
    <row r="244" spans="1:6" x14ac:dyDescent="0.25">
      <c r="A244" s="17" t="s">
        <v>325</v>
      </c>
      <c r="B244" s="18" t="s">
        <v>325</v>
      </c>
      <c r="C244" s="18">
        <v>631</v>
      </c>
      <c r="D244" s="18" t="s">
        <v>325</v>
      </c>
      <c r="E244" s="18" t="s">
        <v>1385</v>
      </c>
      <c r="F244" s="4"/>
    </row>
    <row r="245" spans="1:6" x14ac:dyDescent="0.25">
      <c r="A245" s="17" t="s">
        <v>325</v>
      </c>
      <c r="B245" s="18" t="s">
        <v>325</v>
      </c>
      <c r="C245" s="18">
        <v>632</v>
      </c>
      <c r="D245" s="18" t="s">
        <v>325</v>
      </c>
      <c r="E245" s="18" t="s">
        <v>1208</v>
      </c>
      <c r="F245" s="4"/>
    </row>
    <row r="246" spans="1:6" x14ac:dyDescent="0.25">
      <c r="A246" s="17" t="s">
        <v>325</v>
      </c>
      <c r="B246" s="18" t="s">
        <v>325</v>
      </c>
      <c r="C246" s="18">
        <v>633</v>
      </c>
      <c r="D246" s="18" t="s">
        <v>325</v>
      </c>
      <c r="E246" s="18" t="s">
        <v>1209</v>
      </c>
      <c r="F246" s="4"/>
    </row>
    <row r="247" spans="1:6" x14ac:dyDescent="0.25">
      <c r="A247" s="17" t="s">
        <v>325</v>
      </c>
      <c r="B247" s="18" t="s">
        <v>325</v>
      </c>
      <c r="C247" s="18">
        <v>634</v>
      </c>
      <c r="D247" s="18" t="s">
        <v>325</v>
      </c>
      <c r="E247" s="18" t="s">
        <v>1210</v>
      </c>
      <c r="F247" s="4"/>
    </row>
    <row r="248" spans="1:6" x14ac:dyDescent="0.25">
      <c r="A248" s="17" t="s">
        <v>325</v>
      </c>
      <c r="B248" s="18" t="s">
        <v>325</v>
      </c>
      <c r="C248" s="18">
        <v>635</v>
      </c>
      <c r="D248" s="18" t="s">
        <v>325</v>
      </c>
      <c r="E248" s="18" t="s">
        <v>1211</v>
      </c>
      <c r="F248" s="4"/>
    </row>
    <row r="249" spans="1:6" x14ac:dyDescent="0.25">
      <c r="A249" s="17" t="s">
        <v>325</v>
      </c>
      <c r="B249" s="18" t="s">
        <v>325</v>
      </c>
      <c r="C249" s="18">
        <v>636</v>
      </c>
      <c r="D249" s="18" t="s">
        <v>325</v>
      </c>
      <c r="E249" s="18" t="s">
        <v>1212</v>
      </c>
      <c r="F249" s="4"/>
    </row>
    <row r="250" spans="1:6" x14ac:dyDescent="0.25">
      <c r="A250" s="17" t="s">
        <v>325</v>
      </c>
      <c r="B250" s="18" t="s">
        <v>325</v>
      </c>
      <c r="C250" s="18">
        <v>637</v>
      </c>
      <c r="D250" s="18" t="s">
        <v>325</v>
      </c>
      <c r="E250" s="18" t="s">
        <v>1386</v>
      </c>
      <c r="F250" s="4"/>
    </row>
    <row r="251" spans="1:6" ht="30" x14ac:dyDescent="0.25">
      <c r="A251" s="17" t="s">
        <v>325</v>
      </c>
      <c r="B251" s="18" t="s">
        <v>325</v>
      </c>
      <c r="C251" s="18">
        <v>639</v>
      </c>
      <c r="D251" s="18" t="s">
        <v>325</v>
      </c>
      <c r="E251" s="18" t="s">
        <v>1389</v>
      </c>
      <c r="F251" s="4"/>
    </row>
    <row r="252" spans="1:6" x14ac:dyDescent="0.25">
      <c r="A252" s="17" t="s">
        <v>325</v>
      </c>
      <c r="B252" s="18">
        <v>64</v>
      </c>
      <c r="C252" s="18" t="s">
        <v>325</v>
      </c>
      <c r="D252" s="18" t="s">
        <v>325</v>
      </c>
      <c r="E252" s="18" t="s">
        <v>1390</v>
      </c>
      <c r="F252" s="4"/>
    </row>
    <row r="253" spans="1:6" x14ac:dyDescent="0.25">
      <c r="A253" s="17" t="s">
        <v>325</v>
      </c>
      <c r="B253" s="18" t="s">
        <v>325</v>
      </c>
      <c r="C253" s="18">
        <v>640</v>
      </c>
      <c r="D253" s="18" t="s">
        <v>325</v>
      </c>
      <c r="E253" s="18" t="s">
        <v>1390</v>
      </c>
      <c r="F253" s="4"/>
    </row>
    <row r="254" spans="1:6" x14ac:dyDescent="0.25">
      <c r="A254" s="17" t="s">
        <v>325</v>
      </c>
      <c r="B254" s="18" t="s">
        <v>325</v>
      </c>
      <c r="C254" s="18">
        <v>641</v>
      </c>
      <c r="D254" s="18" t="s">
        <v>325</v>
      </c>
      <c r="E254" s="18" t="s">
        <v>1391</v>
      </c>
      <c r="F254" s="4"/>
    </row>
    <row r="255" spans="1:6" ht="30" x14ac:dyDescent="0.25">
      <c r="A255" s="17" t="s">
        <v>325</v>
      </c>
      <c r="B255" s="18" t="s">
        <v>325</v>
      </c>
      <c r="C255" s="18">
        <v>648</v>
      </c>
      <c r="D255" s="18" t="s">
        <v>325</v>
      </c>
      <c r="E255" s="18" t="s">
        <v>1392</v>
      </c>
      <c r="F255" s="4"/>
    </row>
    <row r="256" spans="1:6" x14ac:dyDescent="0.25">
      <c r="A256" s="17" t="s">
        <v>325</v>
      </c>
      <c r="B256" s="18">
        <v>65</v>
      </c>
      <c r="C256" s="18" t="s">
        <v>325</v>
      </c>
      <c r="D256" s="18" t="s">
        <v>325</v>
      </c>
      <c r="E256" s="18" t="s">
        <v>1393</v>
      </c>
      <c r="F256" s="4"/>
    </row>
    <row r="257" spans="1:6" x14ac:dyDescent="0.25">
      <c r="A257" s="17" t="s">
        <v>325</v>
      </c>
      <c r="B257" s="18" t="s">
        <v>325</v>
      </c>
      <c r="C257" s="18">
        <v>650</v>
      </c>
      <c r="D257" s="18" t="s">
        <v>325</v>
      </c>
      <c r="E257" s="18" t="s">
        <v>1394</v>
      </c>
      <c r="F257" s="4"/>
    </row>
    <row r="258" spans="1:6" x14ac:dyDescent="0.25">
      <c r="A258" s="17" t="s">
        <v>325</v>
      </c>
      <c r="B258" s="18">
        <v>68</v>
      </c>
      <c r="C258" s="18" t="s">
        <v>325</v>
      </c>
      <c r="D258" s="18" t="s">
        <v>325</v>
      </c>
      <c r="E258" s="18" t="s">
        <v>1395</v>
      </c>
      <c r="F258" s="4"/>
    </row>
    <row r="259" spans="1:6" x14ac:dyDescent="0.25">
      <c r="A259" s="17" t="s">
        <v>325</v>
      </c>
      <c r="B259" s="18" t="s">
        <v>325</v>
      </c>
      <c r="C259" s="18">
        <v>681</v>
      </c>
      <c r="D259" s="18" t="s">
        <v>325</v>
      </c>
      <c r="E259" s="18" t="s">
        <v>1385</v>
      </c>
      <c r="F259" s="4"/>
    </row>
    <row r="260" spans="1:6" x14ac:dyDescent="0.25">
      <c r="A260" s="17" t="s">
        <v>325</v>
      </c>
      <c r="B260" s="18" t="s">
        <v>325</v>
      </c>
      <c r="C260" s="18">
        <v>682</v>
      </c>
      <c r="D260" s="18" t="s">
        <v>325</v>
      </c>
      <c r="E260" s="18" t="s">
        <v>1208</v>
      </c>
      <c r="F260" s="4"/>
    </row>
    <row r="261" spans="1:6" x14ac:dyDescent="0.25">
      <c r="A261" s="17" t="s">
        <v>325</v>
      </c>
      <c r="B261" s="18" t="s">
        <v>325</v>
      </c>
      <c r="C261" s="18">
        <v>689</v>
      </c>
      <c r="D261" s="18" t="s">
        <v>325</v>
      </c>
      <c r="E261" s="18" t="s">
        <v>1396</v>
      </c>
      <c r="F261" s="4"/>
    </row>
    <row r="262" spans="1:6" x14ac:dyDescent="0.25">
      <c r="A262" s="17" t="s">
        <v>325</v>
      </c>
      <c r="B262" s="18">
        <v>69</v>
      </c>
      <c r="C262" s="18" t="s">
        <v>325</v>
      </c>
      <c r="D262" s="18" t="s">
        <v>325</v>
      </c>
      <c r="E262" s="18" t="s">
        <v>1397</v>
      </c>
      <c r="F262" s="4"/>
    </row>
    <row r="263" spans="1:6" x14ac:dyDescent="0.25">
      <c r="A263" s="17" t="s">
        <v>325</v>
      </c>
      <c r="B263" s="18" t="s">
        <v>325</v>
      </c>
      <c r="C263" s="18">
        <v>690</v>
      </c>
      <c r="D263" s="18" t="s">
        <v>325</v>
      </c>
      <c r="E263" s="18" t="s">
        <v>1385</v>
      </c>
      <c r="F263" s="4"/>
    </row>
    <row r="264" spans="1:6" x14ac:dyDescent="0.25">
      <c r="A264" s="17" t="s">
        <v>325</v>
      </c>
      <c r="B264" s="18" t="s">
        <v>325</v>
      </c>
      <c r="C264" s="18">
        <v>692</v>
      </c>
      <c r="D264" s="18" t="s">
        <v>325</v>
      </c>
      <c r="E264" s="18" t="s">
        <v>1398</v>
      </c>
      <c r="F264" s="4"/>
    </row>
    <row r="265" spans="1:6" x14ac:dyDescent="0.25">
      <c r="A265" s="17">
        <v>7</v>
      </c>
      <c r="B265" s="18" t="s">
        <v>325</v>
      </c>
      <c r="C265" s="18" t="s">
        <v>325</v>
      </c>
      <c r="D265" s="18" t="s">
        <v>325</v>
      </c>
      <c r="E265" s="18" t="s">
        <v>1399</v>
      </c>
      <c r="F265" s="4"/>
    </row>
    <row r="266" spans="1:6" x14ac:dyDescent="0.25">
      <c r="A266" s="17" t="s">
        <v>325</v>
      </c>
      <c r="B266" s="18">
        <v>70</v>
      </c>
      <c r="C266" s="18" t="s">
        <v>325</v>
      </c>
      <c r="D266" s="18" t="s">
        <v>325</v>
      </c>
      <c r="E266" s="18" t="s">
        <v>1333</v>
      </c>
      <c r="F266" s="4"/>
    </row>
    <row r="267" spans="1:6" x14ac:dyDescent="0.25">
      <c r="A267" s="17" t="s">
        <v>325</v>
      </c>
      <c r="B267" s="18">
        <v>71</v>
      </c>
      <c r="C267" s="18" t="s">
        <v>325</v>
      </c>
      <c r="D267" s="18" t="s">
        <v>325</v>
      </c>
      <c r="E267" s="18" t="s">
        <v>1334</v>
      </c>
      <c r="F267" s="4"/>
    </row>
    <row r="268" spans="1:6" x14ac:dyDescent="0.25">
      <c r="A268" s="17" t="s">
        <v>325</v>
      </c>
      <c r="B268" s="18">
        <v>72</v>
      </c>
      <c r="C268" s="18" t="s">
        <v>325</v>
      </c>
      <c r="D268" s="18" t="s">
        <v>325</v>
      </c>
      <c r="E268" s="18" t="s">
        <v>1335</v>
      </c>
      <c r="F268" s="4"/>
    </row>
    <row r="269" spans="1:6" x14ac:dyDescent="0.25">
      <c r="A269" s="17" t="s">
        <v>325</v>
      </c>
      <c r="B269" s="18" t="s">
        <v>325</v>
      </c>
      <c r="C269" s="18">
        <v>720</v>
      </c>
      <c r="D269" s="18" t="s">
        <v>325</v>
      </c>
      <c r="E269" s="18" t="s">
        <v>1336</v>
      </c>
      <c r="F269" s="4"/>
    </row>
    <row r="270" spans="1:6" x14ac:dyDescent="0.25">
      <c r="A270" s="17" t="s">
        <v>325</v>
      </c>
      <c r="B270" s="18" t="s">
        <v>325</v>
      </c>
      <c r="C270" s="18">
        <v>721</v>
      </c>
      <c r="D270" s="18" t="s">
        <v>325</v>
      </c>
      <c r="E270" s="18" t="s">
        <v>1400</v>
      </c>
      <c r="F270" s="4"/>
    </row>
    <row r="271" spans="1:6" x14ac:dyDescent="0.25">
      <c r="A271" s="17" t="s">
        <v>325</v>
      </c>
      <c r="B271" s="18" t="s">
        <v>325</v>
      </c>
      <c r="C271" s="18" t="s">
        <v>325</v>
      </c>
      <c r="D271" s="18" t="s">
        <v>1034</v>
      </c>
      <c r="E271" s="18" t="s">
        <v>1338</v>
      </c>
      <c r="F271" s="4"/>
    </row>
    <row r="272" spans="1:6" x14ac:dyDescent="0.25">
      <c r="A272" s="17" t="s">
        <v>325</v>
      </c>
      <c r="B272" s="18" t="s">
        <v>325</v>
      </c>
      <c r="C272" s="18" t="s">
        <v>325</v>
      </c>
      <c r="D272" s="18" t="s">
        <v>1401</v>
      </c>
      <c r="E272" s="18" t="s">
        <v>1340</v>
      </c>
      <c r="F272" s="4"/>
    </row>
    <row r="273" spans="1:6" x14ac:dyDescent="0.25">
      <c r="A273" s="17" t="s">
        <v>325</v>
      </c>
      <c r="B273" s="18" t="s">
        <v>325</v>
      </c>
      <c r="C273" s="18">
        <v>722</v>
      </c>
      <c r="D273" s="18" t="s">
        <v>325</v>
      </c>
      <c r="E273" s="18" t="s">
        <v>1402</v>
      </c>
      <c r="F273" s="4"/>
    </row>
    <row r="274" spans="1:6" ht="30" x14ac:dyDescent="0.25">
      <c r="A274" s="17" t="s">
        <v>325</v>
      </c>
      <c r="B274" s="18" t="s">
        <v>325</v>
      </c>
      <c r="C274" s="18">
        <v>723</v>
      </c>
      <c r="D274" s="18" t="s">
        <v>325</v>
      </c>
      <c r="E274" s="18" t="s">
        <v>1342</v>
      </c>
      <c r="F274" s="4"/>
    </row>
    <row r="275" spans="1:6" x14ac:dyDescent="0.25">
      <c r="A275" s="17" t="s">
        <v>325</v>
      </c>
      <c r="B275" s="18">
        <v>73</v>
      </c>
      <c r="C275" s="18" t="s">
        <v>325</v>
      </c>
      <c r="D275" s="18" t="s">
        <v>325</v>
      </c>
      <c r="E275" s="18" t="s">
        <v>1349</v>
      </c>
      <c r="F275" s="4"/>
    </row>
    <row r="276" spans="1:6" x14ac:dyDescent="0.25">
      <c r="A276" s="17" t="s">
        <v>325</v>
      </c>
      <c r="B276" s="18">
        <v>74</v>
      </c>
      <c r="C276" s="18" t="s">
        <v>325</v>
      </c>
      <c r="D276" s="18" t="s">
        <v>325</v>
      </c>
      <c r="E276" s="18" t="s">
        <v>1403</v>
      </c>
      <c r="F276" s="4"/>
    </row>
    <row r="277" spans="1:6" x14ac:dyDescent="0.25">
      <c r="A277" s="17" t="s">
        <v>325</v>
      </c>
      <c r="B277" s="18">
        <v>75</v>
      </c>
      <c r="C277" s="18" t="s">
        <v>325</v>
      </c>
      <c r="D277" s="18" t="s">
        <v>325</v>
      </c>
      <c r="E277" s="18" t="s">
        <v>1352</v>
      </c>
      <c r="F277" s="4"/>
    </row>
    <row r="278" spans="1:6" x14ac:dyDescent="0.25">
      <c r="A278" s="17" t="s">
        <v>325</v>
      </c>
      <c r="B278" s="18" t="s">
        <v>325</v>
      </c>
      <c r="C278" s="18">
        <v>750</v>
      </c>
      <c r="D278" s="18" t="s">
        <v>325</v>
      </c>
      <c r="E278" s="18" t="s">
        <v>1353</v>
      </c>
      <c r="F278" s="4"/>
    </row>
    <row r="279" spans="1:6" x14ac:dyDescent="0.25">
      <c r="A279" s="17" t="s">
        <v>325</v>
      </c>
      <c r="B279" s="18" t="s">
        <v>325</v>
      </c>
      <c r="C279" s="18">
        <v>751</v>
      </c>
      <c r="D279" s="18" t="s">
        <v>325</v>
      </c>
      <c r="E279" s="18" t="s">
        <v>1354</v>
      </c>
      <c r="F279" s="4"/>
    </row>
    <row r="280" spans="1:6" x14ac:dyDescent="0.25">
      <c r="A280" s="17" t="s">
        <v>325</v>
      </c>
      <c r="B280" s="18" t="s">
        <v>325</v>
      </c>
      <c r="C280" s="18">
        <v>752</v>
      </c>
      <c r="D280" s="18" t="s">
        <v>325</v>
      </c>
      <c r="E280" s="18" t="s">
        <v>1355</v>
      </c>
      <c r="F280" s="4"/>
    </row>
    <row r="281" spans="1:6" ht="30" x14ac:dyDescent="0.25">
      <c r="A281" s="17" t="s">
        <v>325</v>
      </c>
      <c r="B281" s="18" t="s">
        <v>325</v>
      </c>
      <c r="C281" s="18">
        <v>753</v>
      </c>
      <c r="D281" s="18" t="s">
        <v>325</v>
      </c>
      <c r="E281" s="18" t="s">
        <v>1356</v>
      </c>
      <c r="F281" s="4"/>
    </row>
    <row r="282" spans="1:6" x14ac:dyDescent="0.25">
      <c r="A282" s="17" t="s">
        <v>325</v>
      </c>
      <c r="B282" s="18">
        <v>76</v>
      </c>
      <c r="C282" s="18" t="s">
        <v>325</v>
      </c>
      <c r="D282" s="18" t="s">
        <v>325</v>
      </c>
      <c r="E282" s="18" t="s">
        <v>1362</v>
      </c>
      <c r="F282" s="4"/>
    </row>
    <row r="283" spans="1:6" x14ac:dyDescent="0.25">
      <c r="A283" s="17" t="s">
        <v>325</v>
      </c>
      <c r="B283" s="18" t="s">
        <v>325</v>
      </c>
      <c r="C283" s="18">
        <v>761</v>
      </c>
      <c r="D283" s="18" t="s">
        <v>325</v>
      </c>
      <c r="E283" s="18" t="s">
        <v>1404</v>
      </c>
      <c r="F283" s="4"/>
    </row>
    <row r="284" spans="1:6" x14ac:dyDescent="0.25">
      <c r="A284" s="17" t="s">
        <v>325</v>
      </c>
      <c r="B284" s="18" t="s">
        <v>325</v>
      </c>
      <c r="C284" s="18">
        <v>762</v>
      </c>
      <c r="D284" s="18" t="s">
        <v>325</v>
      </c>
      <c r="E284" s="18" t="s">
        <v>1364</v>
      </c>
      <c r="F284" s="4"/>
    </row>
    <row r="285" spans="1:6" x14ac:dyDescent="0.25">
      <c r="A285" s="17" t="s">
        <v>325</v>
      </c>
      <c r="B285" s="18" t="s">
        <v>325</v>
      </c>
      <c r="C285" s="18">
        <v>763</v>
      </c>
      <c r="D285" s="18" t="s">
        <v>325</v>
      </c>
      <c r="E285" s="18" t="s">
        <v>1365</v>
      </c>
      <c r="F285" s="4"/>
    </row>
    <row r="286" spans="1:6" x14ac:dyDescent="0.25">
      <c r="A286" s="17" t="s">
        <v>325</v>
      </c>
      <c r="B286" s="18" t="s">
        <v>325</v>
      </c>
      <c r="C286" s="18">
        <v>764</v>
      </c>
      <c r="D286" s="18" t="s">
        <v>325</v>
      </c>
      <c r="E286" s="18" t="s">
        <v>1366</v>
      </c>
      <c r="F286" s="4"/>
    </row>
    <row r="287" spans="1:6" x14ac:dyDescent="0.25">
      <c r="A287" s="17" t="s">
        <v>325</v>
      </c>
      <c r="B287" s="18" t="s">
        <v>325</v>
      </c>
      <c r="C287" s="18">
        <v>765</v>
      </c>
      <c r="D287" s="18" t="s">
        <v>325</v>
      </c>
      <c r="E287" s="18" t="s">
        <v>1367</v>
      </c>
      <c r="F287" s="4"/>
    </row>
    <row r="288" spans="1:6" x14ac:dyDescent="0.25">
      <c r="A288" s="17" t="s">
        <v>325</v>
      </c>
      <c r="B288" s="18" t="s">
        <v>325</v>
      </c>
      <c r="C288" s="18">
        <v>766</v>
      </c>
      <c r="D288" s="18" t="s">
        <v>325</v>
      </c>
      <c r="E288" s="18" t="s">
        <v>1405</v>
      </c>
      <c r="F288" s="4"/>
    </row>
    <row r="289" spans="1:6" x14ac:dyDescent="0.25">
      <c r="A289" s="17" t="s">
        <v>325</v>
      </c>
      <c r="B289" s="18" t="s">
        <v>325</v>
      </c>
      <c r="C289" s="18">
        <v>767</v>
      </c>
      <c r="D289" s="18" t="s">
        <v>325</v>
      </c>
      <c r="E289" s="18" t="s">
        <v>1369</v>
      </c>
      <c r="F289" s="4"/>
    </row>
    <row r="290" spans="1:6" x14ac:dyDescent="0.25">
      <c r="A290" s="17" t="s">
        <v>325</v>
      </c>
      <c r="B290" s="18" t="s">
        <v>325</v>
      </c>
      <c r="C290" s="18">
        <v>768</v>
      </c>
      <c r="D290" s="18" t="s">
        <v>325</v>
      </c>
      <c r="E290" s="18" t="s">
        <v>1370</v>
      </c>
      <c r="F290" s="4"/>
    </row>
    <row r="291" spans="1:6" x14ac:dyDescent="0.25">
      <c r="A291" s="17" t="s">
        <v>325</v>
      </c>
      <c r="B291" s="18">
        <v>77</v>
      </c>
      <c r="C291" s="18" t="s">
        <v>325</v>
      </c>
      <c r="D291" s="18" t="s">
        <v>325</v>
      </c>
      <c r="E291" s="18" t="s">
        <v>1406</v>
      </c>
      <c r="F291" s="4"/>
    </row>
    <row r="292" spans="1:6" x14ac:dyDescent="0.25">
      <c r="A292" s="17" t="s">
        <v>325</v>
      </c>
      <c r="B292" s="18">
        <v>78</v>
      </c>
      <c r="C292" s="18" t="s">
        <v>325</v>
      </c>
      <c r="D292" s="18" t="s">
        <v>325</v>
      </c>
      <c r="E292" s="18" t="s">
        <v>1407</v>
      </c>
      <c r="F292" s="4"/>
    </row>
    <row r="293" spans="1:6" x14ac:dyDescent="0.25">
      <c r="A293" s="17" t="s">
        <v>325</v>
      </c>
      <c r="B293" s="18">
        <v>79</v>
      </c>
      <c r="C293" s="18" t="s">
        <v>325</v>
      </c>
      <c r="D293" s="18" t="s">
        <v>325</v>
      </c>
      <c r="E293" s="18" t="s">
        <v>1374</v>
      </c>
      <c r="F293" s="4"/>
    </row>
    <row r="294" spans="1:6" x14ac:dyDescent="0.25">
      <c r="A294" s="17">
        <v>8</v>
      </c>
      <c r="B294" s="18" t="s">
        <v>325</v>
      </c>
      <c r="C294" s="18" t="s">
        <v>325</v>
      </c>
      <c r="D294" s="18" t="s">
        <v>325</v>
      </c>
      <c r="E294" s="18" t="s">
        <v>1408</v>
      </c>
      <c r="F294" s="4"/>
    </row>
    <row r="295" spans="1:6" x14ac:dyDescent="0.25">
      <c r="A295" s="17" t="s">
        <v>325</v>
      </c>
      <c r="B295" s="18">
        <v>80</v>
      </c>
      <c r="C295" s="18" t="s">
        <v>325</v>
      </c>
      <c r="D295" s="18" t="s">
        <v>325</v>
      </c>
      <c r="E295" s="18" t="s">
        <v>1409</v>
      </c>
      <c r="F295" s="4"/>
    </row>
    <row r="296" spans="1:6" x14ac:dyDescent="0.25">
      <c r="A296" s="17" t="s">
        <v>325</v>
      </c>
      <c r="B296" s="18" t="s">
        <v>325</v>
      </c>
      <c r="C296" s="18">
        <v>800</v>
      </c>
      <c r="D296" s="18" t="s">
        <v>325</v>
      </c>
      <c r="E296" s="18" t="s">
        <v>1410</v>
      </c>
      <c r="F296" s="4"/>
    </row>
    <row r="297" spans="1:6" x14ac:dyDescent="0.25">
      <c r="A297" s="17" t="s">
        <v>325</v>
      </c>
      <c r="B297" s="18" t="s">
        <v>325</v>
      </c>
      <c r="C297" s="18" t="s">
        <v>325</v>
      </c>
      <c r="D297" s="18" t="s">
        <v>1055</v>
      </c>
      <c r="E297" s="18" t="s">
        <v>1411</v>
      </c>
      <c r="F297" s="4"/>
    </row>
    <row r="298" spans="1:6" x14ac:dyDescent="0.25">
      <c r="A298" s="17" t="s">
        <v>325</v>
      </c>
      <c r="B298" s="18" t="s">
        <v>325</v>
      </c>
      <c r="C298" s="18" t="s">
        <v>325</v>
      </c>
      <c r="D298" s="18" t="s">
        <v>1056</v>
      </c>
      <c r="E298" s="18" t="s">
        <v>1352</v>
      </c>
      <c r="F298" s="4"/>
    </row>
    <row r="299" spans="1:6" x14ac:dyDescent="0.25">
      <c r="A299" s="17" t="s">
        <v>325</v>
      </c>
      <c r="B299" s="18" t="s">
        <v>325</v>
      </c>
      <c r="C299" s="18" t="s">
        <v>325</v>
      </c>
      <c r="D299" s="18" t="s">
        <v>1057</v>
      </c>
      <c r="E299" s="18" t="s">
        <v>1412</v>
      </c>
      <c r="F299" s="4"/>
    </row>
    <row r="300" spans="1:6" x14ac:dyDescent="0.25">
      <c r="A300" s="17" t="s">
        <v>325</v>
      </c>
      <c r="B300" s="18" t="s">
        <v>325</v>
      </c>
      <c r="C300" s="18" t="s">
        <v>325</v>
      </c>
      <c r="D300" s="18" t="s">
        <v>1413</v>
      </c>
      <c r="E300" s="18" t="s">
        <v>1414</v>
      </c>
      <c r="F300" s="4"/>
    </row>
    <row r="301" spans="1:6" x14ac:dyDescent="0.25">
      <c r="A301" s="17" t="s">
        <v>325</v>
      </c>
      <c r="B301" s="18" t="s">
        <v>325</v>
      </c>
      <c r="C301" s="18">
        <v>801</v>
      </c>
      <c r="D301" s="18" t="s">
        <v>325</v>
      </c>
      <c r="E301" s="18" t="s">
        <v>1415</v>
      </c>
      <c r="F301" s="4"/>
    </row>
    <row r="302" spans="1:6" x14ac:dyDescent="0.25">
      <c r="A302" s="17" t="s">
        <v>325</v>
      </c>
      <c r="B302" s="18" t="s">
        <v>325</v>
      </c>
      <c r="C302" s="18" t="s">
        <v>325</v>
      </c>
      <c r="D302" s="18" t="s">
        <v>1059</v>
      </c>
      <c r="E302" s="18" t="s">
        <v>1411</v>
      </c>
      <c r="F302" s="4"/>
    </row>
    <row r="303" spans="1:6" x14ac:dyDescent="0.25">
      <c r="A303" s="17" t="s">
        <v>325</v>
      </c>
      <c r="B303" s="18" t="s">
        <v>325</v>
      </c>
      <c r="C303" s="18" t="s">
        <v>325</v>
      </c>
      <c r="D303" s="18" t="s">
        <v>1060</v>
      </c>
      <c r="E303" s="18" t="s">
        <v>1352</v>
      </c>
      <c r="F303" s="4"/>
    </row>
    <row r="304" spans="1:6" x14ac:dyDescent="0.25">
      <c r="A304" s="17" t="s">
        <v>325</v>
      </c>
      <c r="B304" s="18" t="s">
        <v>325</v>
      </c>
      <c r="C304" s="18" t="s">
        <v>325</v>
      </c>
      <c r="D304" s="18" t="s">
        <v>1061</v>
      </c>
      <c r="E304" s="18" t="s">
        <v>1412</v>
      </c>
      <c r="F304" s="4"/>
    </row>
    <row r="305" spans="1:6" x14ac:dyDescent="0.25">
      <c r="A305" s="17" t="s">
        <v>325</v>
      </c>
      <c r="B305" s="18" t="s">
        <v>325</v>
      </c>
      <c r="C305" s="18" t="s">
        <v>325</v>
      </c>
      <c r="D305" s="18" t="s">
        <v>1416</v>
      </c>
      <c r="E305" s="18" t="s">
        <v>1414</v>
      </c>
      <c r="F305" s="4"/>
    </row>
    <row r="306" spans="1:6" x14ac:dyDescent="0.25">
      <c r="A306" s="17" t="s">
        <v>325</v>
      </c>
      <c r="B306" s="18">
        <v>81</v>
      </c>
      <c r="C306" s="18" t="s">
        <v>325</v>
      </c>
      <c r="D306" s="18" t="s">
        <v>325</v>
      </c>
      <c r="E306" s="18" t="s">
        <v>1417</v>
      </c>
      <c r="F306" s="4"/>
    </row>
    <row r="307" spans="1:6" ht="30" x14ac:dyDescent="0.25">
      <c r="A307" s="17" t="s">
        <v>325</v>
      </c>
      <c r="B307" s="18" t="s">
        <v>325</v>
      </c>
      <c r="C307" s="18">
        <v>810</v>
      </c>
      <c r="D307" s="18" t="s">
        <v>325</v>
      </c>
      <c r="E307" s="18" t="s">
        <v>1418</v>
      </c>
      <c r="F307" s="4"/>
    </row>
    <row r="308" spans="1:6" ht="30" x14ac:dyDescent="0.25">
      <c r="A308" s="17" t="s">
        <v>325</v>
      </c>
      <c r="B308" s="18" t="s">
        <v>325</v>
      </c>
      <c r="C308" s="18">
        <v>811</v>
      </c>
      <c r="D308" s="18" t="s">
        <v>325</v>
      </c>
      <c r="E308" s="18" t="s">
        <v>1419</v>
      </c>
      <c r="F308" s="4"/>
    </row>
    <row r="309" spans="1:6" x14ac:dyDescent="0.25">
      <c r="A309" s="17" t="s">
        <v>325</v>
      </c>
      <c r="B309" s="18">
        <v>82</v>
      </c>
      <c r="C309" s="18" t="s">
        <v>325</v>
      </c>
      <c r="D309" s="18" t="s">
        <v>325</v>
      </c>
      <c r="E309" s="18" t="s">
        <v>1420</v>
      </c>
      <c r="F309" s="4"/>
    </row>
    <row r="310" spans="1:6" x14ac:dyDescent="0.25">
      <c r="A310" s="17" t="s">
        <v>325</v>
      </c>
      <c r="B310" s="18" t="s">
        <v>325</v>
      </c>
      <c r="C310" s="18">
        <v>820</v>
      </c>
      <c r="D310" s="18" t="s">
        <v>325</v>
      </c>
      <c r="E310" s="18" t="s">
        <v>1421</v>
      </c>
      <c r="F310" s="4"/>
    </row>
    <row r="311" spans="1:6" x14ac:dyDescent="0.25">
      <c r="A311" s="17" t="s">
        <v>325</v>
      </c>
      <c r="B311" s="18" t="s">
        <v>325</v>
      </c>
      <c r="C311" s="18" t="s">
        <v>325</v>
      </c>
      <c r="D311" s="18" t="s">
        <v>1067</v>
      </c>
      <c r="E311" s="18" t="s">
        <v>1411</v>
      </c>
      <c r="F311" s="4"/>
    </row>
    <row r="312" spans="1:6" x14ac:dyDescent="0.25">
      <c r="A312" s="17" t="s">
        <v>325</v>
      </c>
      <c r="B312" s="18" t="s">
        <v>325</v>
      </c>
      <c r="C312" s="18" t="s">
        <v>325</v>
      </c>
      <c r="D312" s="18" t="s">
        <v>1068</v>
      </c>
      <c r="E312" s="18" t="s">
        <v>1352</v>
      </c>
      <c r="F312" s="4"/>
    </row>
    <row r="313" spans="1:6" x14ac:dyDescent="0.25">
      <c r="A313" s="17" t="s">
        <v>325</v>
      </c>
      <c r="B313" s="18" t="s">
        <v>325</v>
      </c>
      <c r="C313" s="18" t="s">
        <v>325</v>
      </c>
      <c r="D313" s="18" t="s">
        <v>1069</v>
      </c>
      <c r="E313" s="18" t="s">
        <v>1412</v>
      </c>
      <c r="F313" s="4"/>
    </row>
    <row r="314" spans="1:6" x14ac:dyDescent="0.25">
      <c r="A314" s="17" t="s">
        <v>325</v>
      </c>
      <c r="B314" s="18" t="s">
        <v>325</v>
      </c>
      <c r="C314" s="18" t="s">
        <v>325</v>
      </c>
      <c r="D314" s="18" t="s">
        <v>1422</v>
      </c>
      <c r="E314" s="18" t="s">
        <v>1414</v>
      </c>
      <c r="F314" s="4"/>
    </row>
    <row r="315" spans="1:6" x14ac:dyDescent="0.25">
      <c r="A315" s="17" t="s">
        <v>325</v>
      </c>
      <c r="B315" s="18" t="s">
        <v>325</v>
      </c>
      <c r="C315" s="18">
        <v>821</v>
      </c>
      <c r="D315" s="18" t="s">
        <v>325</v>
      </c>
      <c r="E315" s="18" t="s">
        <v>1423</v>
      </c>
      <c r="F315" s="4"/>
    </row>
    <row r="316" spans="1:6" x14ac:dyDescent="0.25">
      <c r="A316" s="17" t="s">
        <v>325</v>
      </c>
      <c r="B316" s="18" t="s">
        <v>325</v>
      </c>
      <c r="C316" s="18" t="s">
        <v>325</v>
      </c>
      <c r="D316" s="18" t="s">
        <v>1071</v>
      </c>
      <c r="E316" s="18" t="s">
        <v>1411</v>
      </c>
      <c r="F316" s="4"/>
    </row>
    <row r="317" spans="1:6" x14ac:dyDescent="0.25">
      <c r="A317" s="17" t="s">
        <v>325</v>
      </c>
      <c r="B317" s="18" t="s">
        <v>325</v>
      </c>
      <c r="C317" s="18" t="s">
        <v>325</v>
      </c>
      <c r="D317" s="18" t="s">
        <v>1072</v>
      </c>
      <c r="E317" s="18" t="s">
        <v>1352</v>
      </c>
      <c r="F317" s="4"/>
    </row>
    <row r="318" spans="1:6" x14ac:dyDescent="0.25">
      <c r="A318" s="17" t="s">
        <v>325</v>
      </c>
      <c r="B318" s="18" t="s">
        <v>325</v>
      </c>
      <c r="C318" s="18" t="s">
        <v>325</v>
      </c>
      <c r="D318" s="18" t="s">
        <v>1073</v>
      </c>
      <c r="E318" s="18" t="s">
        <v>1412</v>
      </c>
      <c r="F318" s="4"/>
    </row>
    <row r="319" spans="1:6" x14ac:dyDescent="0.25">
      <c r="A319" s="17" t="s">
        <v>325</v>
      </c>
      <c r="B319" s="18" t="s">
        <v>325</v>
      </c>
      <c r="C319" s="18" t="s">
        <v>325</v>
      </c>
      <c r="D319" s="18" t="s">
        <v>1424</v>
      </c>
      <c r="E319" s="18" t="s">
        <v>1414</v>
      </c>
      <c r="F319" s="4"/>
    </row>
    <row r="320" spans="1:6" x14ac:dyDescent="0.25">
      <c r="A320" s="17" t="s">
        <v>325</v>
      </c>
      <c r="B320" s="18">
        <v>83</v>
      </c>
      <c r="C320" s="18" t="s">
        <v>325</v>
      </c>
      <c r="D320" s="18" t="s">
        <v>325</v>
      </c>
      <c r="E320" s="18" t="s">
        <v>1425</v>
      </c>
      <c r="F320" s="4"/>
    </row>
    <row r="321" spans="1:6" x14ac:dyDescent="0.25">
      <c r="A321" s="17" t="s">
        <v>325</v>
      </c>
      <c r="B321" s="18" t="s">
        <v>325</v>
      </c>
      <c r="C321" s="18">
        <v>830</v>
      </c>
      <c r="D321" s="18" t="s">
        <v>325</v>
      </c>
      <c r="E321" s="18" t="s">
        <v>1426</v>
      </c>
      <c r="F321" s="4"/>
    </row>
    <row r="322" spans="1:6" x14ac:dyDescent="0.25">
      <c r="A322" s="17" t="s">
        <v>325</v>
      </c>
      <c r="B322" s="18" t="s">
        <v>325</v>
      </c>
      <c r="C322" s="18">
        <v>831</v>
      </c>
      <c r="D322" s="18" t="s">
        <v>325</v>
      </c>
      <c r="E322" s="18" t="s">
        <v>1427</v>
      </c>
      <c r="F322" s="4"/>
    </row>
    <row r="323" spans="1:6" x14ac:dyDescent="0.25">
      <c r="A323" s="17" t="s">
        <v>325</v>
      </c>
      <c r="B323" s="18">
        <v>84</v>
      </c>
      <c r="C323" s="18" t="s">
        <v>325</v>
      </c>
      <c r="D323" s="18" t="s">
        <v>325</v>
      </c>
      <c r="E323" s="18" t="s">
        <v>1428</v>
      </c>
      <c r="F323" s="4"/>
    </row>
    <row r="324" spans="1:6" x14ac:dyDescent="0.25">
      <c r="A324" s="17" t="s">
        <v>325</v>
      </c>
      <c r="B324" s="18" t="s">
        <v>325</v>
      </c>
      <c r="C324" s="18">
        <v>840</v>
      </c>
      <c r="D324" s="18" t="s">
        <v>325</v>
      </c>
      <c r="E324" s="18" t="s">
        <v>1429</v>
      </c>
      <c r="F324" s="4"/>
    </row>
    <row r="325" spans="1:6" x14ac:dyDescent="0.25">
      <c r="A325" s="17" t="s">
        <v>325</v>
      </c>
      <c r="B325" s="18" t="s">
        <v>325</v>
      </c>
      <c r="C325" s="18" t="s">
        <v>325</v>
      </c>
      <c r="D325" s="18" t="s">
        <v>1430</v>
      </c>
      <c r="E325" s="18" t="s">
        <v>1431</v>
      </c>
      <c r="F325" s="4"/>
    </row>
    <row r="326" spans="1:6" x14ac:dyDescent="0.25">
      <c r="A326" s="17" t="s">
        <v>325</v>
      </c>
      <c r="B326" s="18" t="s">
        <v>325</v>
      </c>
      <c r="C326" s="18" t="s">
        <v>325</v>
      </c>
      <c r="D326" s="18" t="s">
        <v>1432</v>
      </c>
      <c r="E326" s="18" t="s">
        <v>1433</v>
      </c>
      <c r="F326" s="4"/>
    </row>
    <row r="327" spans="1:6" x14ac:dyDescent="0.25">
      <c r="A327" s="17" t="s">
        <v>325</v>
      </c>
      <c r="B327" s="18" t="s">
        <v>325</v>
      </c>
      <c r="C327" s="18">
        <v>841</v>
      </c>
      <c r="D327" s="18" t="s">
        <v>325</v>
      </c>
      <c r="E327" s="18" t="s">
        <v>1434</v>
      </c>
      <c r="F327" s="4"/>
    </row>
    <row r="328" spans="1:6" x14ac:dyDescent="0.25">
      <c r="A328" s="17" t="s">
        <v>325</v>
      </c>
      <c r="B328" s="18" t="s">
        <v>325</v>
      </c>
      <c r="C328" s="18" t="s">
        <v>325</v>
      </c>
      <c r="D328" s="18" t="s">
        <v>1435</v>
      </c>
      <c r="E328" s="18" t="s">
        <v>1431</v>
      </c>
      <c r="F328" s="4"/>
    </row>
    <row r="329" spans="1:6" x14ac:dyDescent="0.25">
      <c r="A329" s="17" t="s">
        <v>325</v>
      </c>
      <c r="B329" s="18" t="s">
        <v>325</v>
      </c>
      <c r="C329" s="18" t="s">
        <v>325</v>
      </c>
      <c r="D329" s="18" t="s">
        <v>1436</v>
      </c>
      <c r="E329" s="18" t="s">
        <v>1433</v>
      </c>
      <c r="F329" s="4"/>
    </row>
    <row r="330" spans="1:6" x14ac:dyDescent="0.25">
      <c r="A330" s="17" t="s">
        <v>325</v>
      </c>
      <c r="B330" s="18">
        <v>85</v>
      </c>
      <c r="C330" s="18" t="s">
        <v>325</v>
      </c>
      <c r="D330" s="18" t="s">
        <v>325</v>
      </c>
      <c r="E330" s="18" t="s">
        <v>1437</v>
      </c>
      <c r="F330" s="4"/>
    </row>
    <row r="331" spans="1:6" x14ac:dyDescent="0.25">
      <c r="A331" s="17" t="s">
        <v>325</v>
      </c>
      <c r="B331" s="18" t="s">
        <v>325</v>
      </c>
      <c r="C331" s="18">
        <v>850</v>
      </c>
      <c r="D331" s="18" t="s">
        <v>325</v>
      </c>
      <c r="E331" s="18" t="s">
        <v>1437</v>
      </c>
      <c r="F331" s="4"/>
    </row>
    <row r="332" spans="1:6" x14ac:dyDescent="0.25">
      <c r="A332" s="17" t="s">
        <v>325</v>
      </c>
      <c r="B332" s="18" t="s">
        <v>325</v>
      </c>
      <c r="C332" s="18" t="s">
        <v>325</v>
      </c>
      <c r="D332" s="18" t="s">
        <v>1438</v>
      </c>
      <c r="E332" s="18" t="s">
        <v>1439</v>
      </c>
      <c r="F332" s="4"/>
    </row>
    <row r="333" spans="1:6" ht="30" x14ac:dyDescent="0.25">
      <c r="A333" s="17" t="s">
        <v>325</v>
      </c>
      <c r="B333" s="18" t="s">
        <v>325</v>
      </c>
      <c r="C333" s="18" t="s">
        <v>325</v>
      </c>
      <c r="D333" s="18" t="s">
        <v>1440</v>
      </c>
      <c r="E333" s="18" t="s">
        <v>1441</v>
      </c>
      <c r="F333" s="4"/>
    </row>
    <row r="334" spans="1:6" x14ac:dyDescent="0.25">
      <c r="A334" s="17" t="s">
        <v>325</v>
      </c>
      <c r="B334" s="18" t="s">
        <v>325</v>
      </c>
      <c r="C334" s="18" t="s">
        <v>325</v>
      </c>
      <c r="D334" s="18" t="s">
        <v>1442</v>
      </c>
      <c r="E334" s="18" t="s">
        <v>1443</v>
      </c>
      <c r="F334" s="4"/>
    </row>
    <row r="335" spans="1:6" x14ac:dyDescent="0.25">
      <c r="A335" s="17" t="s">
        <v>325</v>
      </c>
      <c r="B335" s="18">
        <v>86</v>
      </c>
      <c r="C335" s="18" t="s">
        <v>325</v>
      </c>
      <c r="D335" s="18" t="s">
        <v>325</v>
      </c>
      <c r="E335" s="18" t="s">
        <v>1444</v>
      </c>
      <c r="F335" s="4"/>
    </row>
    <row r="336" spans="1:6" x14ac:dyDescent="0.25">
      <c r="A336" s="17" t="s">
        <v>325</v>
      </c>
      <c r="B336" s="18" t="s">
        <v>325</v>
      </c>
      <c r="C336" s="18">
        <v>860</v>
      </c>
      <c r="D336" s="18" t="s">
        <v>325</v>
      </c>
      <c r="E336" s="18" t="s">
        <v>1444</v>
      </c>
      <c r="F336" s="4"/>
    </row>
    <row r="337" spans="1:6" x14ac:dyDescent="0.25">
      <c r="A337" s="17" t="s">
        <v>325</v>
      </c>
      <c r="B337" s="18" t="s">
        <v>325</v>
      </c>
      <c r="C337" s="18" t="s">
        <v>325</v>
      </c>
      <c r="D337" s="18" t="s">
        <v>1445</v>
      </c>
      <c r="E337" s="18" t="s">
        <v>1446</v>
      </c>
      <c r="F337" s="4"/>
    </row>
    <row r="338" spans="1:6" x14ac:dyDescent="0.25">
      <c r="A338" s="17" t="s">
        <v>325</v>
      </c>
      <c r="B338" s="18" t="s">
        <v>325</v>
      </c>
      <c r="C338" s="18" t="s">
        <v>325</v>
      </c>
      <c r="D338" s="18" t="s">
        <v>1447</v>
      </c>
      <c r="E338" s="18" t="s">
        <v>1448</v>
      </c>
      <c r="F338" s="4"/>
    </row>
    <row r="339" spans="1:6" x14ac:dyDescent="0.25">
      <c r="A339" s="17" t="s">
        <v>325</v>
      </c>
      <c r="B339" s="18" t="s">
        <v>325</v>
      </c>
      <c r="C339" s="18" t="s">
        <v>325</v>
      </c>
      <c r="D339" s="18" t="s">
        <v>1449</v>
      </c>
      <c r="E339" s="18" t="s">
        <v>1450</v>
      </c>
      <c r="F339" s="4"/>
    </row>
    <row r="340" spans="1:6" x14ac:dyDescent="0.25">
      <c r="A340" s="17" t="s">
        <v>325</v>
      </c>
      <c r="B340" s="18">
        <v>87</v>
      </c>
      <c r="C340" s="18" t="s">
        <v>325</v>
      </c>
      <c r="D340" s="18" t="s">
        <v>325</v>
      </c>
      <c r="E340" s="18" t="s">
        <v>1451</v>
      </c>
      <c r="F340" s="4"/>
    </row>
    <row r="341" spans="1:6" x14ac:dyDescent="0.25">
      <c r="A341" s="17" t="s">
        <v>325</v>
      </c>
      <c r="B341" s="18" t="s">
        <v>325</v>
      </c>
      <c r="C341" s="18">
        <v>870</v>
      </c>
      <c r="D341" s="18" t="s">
        <v>325</v>
      </c>
      <c r="E341" s="18" t="s">
        <v>1452</v>
      </c>
      <c r="F341" s="4"/>
    </row>
    <row r="342" spans="1:6" x14ac:dyDescent="0.25">
      <c r="A342" s="17" t="s">
        <v>325</v>
      </c>
      <c r="B342" s="18" t="s">
        <v>325</v>
      </c>
      <c r="C342" s="18">
        <v>871</v>
      </c>
      <c r="D342" s="18" t="s">
        <v>325</v>
      </c>
      <c r="E342" s="18" t="s">
        <v>1453</v>
      </c>
      <c r="F342" s="4"/>
    </row>
    <row r="343" spans="1:6" x14ac:dyDescent="0.25">
      <c r="A343" s="17" t="s">
        <v>325</v>
      </c>
      <c r="B343" s="18" t="s">
        <v>325</v>
      </c>
      <c r="C343" s="18">
        <v>872</v>
      </c>
      <c r="D343" s="18" t="s">
        <v>325</v>
      </c>
      <c r="E343" s="18" t="s">
        <v>1454</v>
      </c>
      <c r="F343" s="4"/>
    </row>
    <row r="344" spans="1:6" x14ac:dyDescent="0.25">
      <c r="A344" s="17" t="s">
        <v>325</v>
      </c>
      <c r="B344" s="18" t="s">
        <v>325</v>
      </c>
      <c r="C344" s="18" t="s">
        <v>325</v>
      </c>
      <c r="D344" s="18" t="s">
        <v>1455</v>
      </c>
      <c r="E344" s="18" t="s">
        <v>1456</v>
      </c>
      <c r="F344" s="4"/>
    </row>
    <row r="345" spans="1:6" x14ac:dyDescent="0.25">
      <c r="A345" s="17" t="s">
        <v>325</v>
      </c>
      <c r="B345" s="18" t="s">
        <v>325</v>
      </c>
      <c r="C345" s="18" t="s">
        <v>325</v>
      </c>
      <c r="D345" s="18" t="s">
        <v>1457</v>
      </c>
      <c r="E345" s="18" t="s">
        <v>1458</v>
      </c>
      <c r="F345" s="4"/>
    </row>
    <row r="346" spans="1:6" x14ac:dyDescent="0.25">
      <c r="A346" s="17" t="s">
        <v>325</v>
      </c>
      <c r="B346" s="18" t="s">
        <v>325</v>
      </c>
      <c r="C346" s="18" t="s">
        <v>325</v>
      </c>
      <c r="D346" s="18" t="s">
        <v>1459</v>
      </c>
      <c r="E346" s="18" t="s">
        <v>1460</v>
      </c>
      <c r="F346" s="4"/>
    </row>
    <row r="347" spans="1:6" x14ac:dyDescent="0.25">
      <c r="A347" s="17">
        <v>9</v>
      </c>
      <c r="B347" s="18" t="s">
        <v>325</v>
      </c>
      <c r="C347" s="18" t="s">
        <v>325</v>
      </c>
      <c r="D347" s="18" t="s">
        <v>325</v>
      </c>
      <c r="E347" s="18" t="s">
        <v>1461</v>
      </c>
      <c r="F347" s="4"/>
    </row>
    <row r="348" spans="1:6" x14ac:dyDescent="0.25">
      <c r="A348" s="17" t="s">
        <v>325</v>
      </c>
      <c r="B348" s="18">
        <v>90</v>
      </c>
      <c r="C348" s="18" t="s">
        <v>325</v>
      </c>
      <c r="D348" s="18" t="s">
        <v>325</v>
      </c>
      <c r="E348" s="18" t="s">
        <v>1462</v>
      </c>
      <c r="F348" s="4"/>
    </row>
    <row r="349" spans="1:6" x14ac:dyDescent="0.25">
      <c r="A349" s="17" t="s">
        <v>325</v>
      </c>
      <c r="B349" s="18" t="s">
        <v>325</v>
      </c>
      <c r="C349" s="18">
        <v>900</v>
      </c>
      <c r="D349" s="18" t="s">
        <v>325</v>
      </c>
      <c r="E349" s="18" t="s">
        <v>1463</v>
      </c>
      <c r="F349" s="4"/>
    </row>
    <row r="350" spans="1:6" x14ac:dyDescent="0.25">
      <c r="A350" s="17" t="s">
        <v>325</v>
      </c>
      <c r="B350" s="18" t="s">
        <v>325</v>
      </c>
      <c r="C350" s="18">
        <v>901</v>
      </c>
      <c r="D350" s="18" t="s">
        <v>325</v>
      </c>
      <c r="E350" s="18" t="s">
        <v>1464</v>
      </c>
      <c r="F350" s="4"/>
    </row>
    <row r="351" spans="1:6" x14ac:dyDescent="0.25">
      <c r="A351" s="17" t="s">
        <v>325</v>
      </c>
      <c r="B351" s="18">
        <v>91</v>
      </c>
      <c r="C351" s="18" t="s">
        <v>325</v>
      </c>
      <c r="D351" s="18" t="s">
        <v>325</v>
      </c>
      <c r="E351" s="18" t="s">
        <v>1465</v>
      </c>
      <c r="F351" s="4"/>
    </row>
    <row r="352" spans="1:6" x14ac:dyDescent="0.25">
      <c r="A352" s="17" t="s">
        <v>325</v>
      </c>
      <c r="B352" s="18" t="s">
        <v>325</v>
      </c>
      <c r="C352" s="18">
        <v>910</v>
      </c>
      <c r="D352" s="18" t="s">
        <v>325</v>
      </c>
      <c r="E352" s="18" t="s">
        <v>1466</v>
      </c>
      <c r="F352" s="4"/>
    </row>
    <row r="353" spans="1:6" x14ac:dyDescent="0.25">
      <c r="A353" s="17" t="s">
        <v>325</v>
      </c>
      <c r="B353" s="18" t="s">
        <v>325</v>
      </c>
      <c r="C353" s="18">
        <v>911</v>
      </c>
      <c r="D353" s="18" t="s">
        <v>325</v>
      </c>
      <c r="E353" s="18" t="s">
        <v>1467</v>
      </c>
      <c r="F353" s="4"/>
    </row>
    <row r="354" spans="1:6" x14ac:dyDescent="0.25">
      <c r="A354" s="17" t="s">
        <v>325</v>
      </c>
      <c r="B354" s="18" t="s">
        <v>325</v>
      </c>
      <c r="C354" s="18">
        <v>912</v>
      </c>
      <c r="D354" s="18" t="s">
        <v>325</v>
      </c>
      <c r="E354" s="18" t="s">
        <v>1468</v>
      </c>
      <c r="F354" s="4"/>
    </row>
    <row r="355" spans="1:6" x14ac:dyDescent="0.25">
      <c r="A355" s="17" t="s">
        <v>325</v>
      </c>
      <c r="B355" s="18" t="s">
        <v>325</v>
      </c>
      <c r="C355" s="18">
        <v>913</v>
      </c>
      <c r="D355" s="18" t="s">
        <v>325</v>
      </c>
      <c r="E355" s="18" t="s">
        <v>1469</v>
      </c>
      <c r="F355" s="4"/>
    </row>
    <row r="356" spans="1:6" x14ac:dyDescent="0.25">
      <c r="A356" s="17" t="s">
        <v>325</v>
      </c>
      <c r="B356" s="18">
        <v>92</v>
      </c>
      <c r="C356" s="18" t="s">
        <v>325</v>
      </c>
      <c r="D356" s="18" t="s">
        <v>325</v>
      </c>
      <c r="E356" s="18" t="s">
        <v>1470</v>
      </c>
      <c r="F356" s="4"/>
    </row>
    <row r="357" spans="1:6" x14ac:dyDescent="0.25">
      <c r="A357" s="17" t="s">
        <v>325</v>
      </c>
      <c r="B357" s="18" t="s">
        <v>325</v>
      </c>
      <c r="C357" s="18">
        <v>920</v>
      </c>
      <c r="D357" s="18" t="s">
        <v>325</v>
      </c>
      <c r="E357" s="18" t="s">
        <v>1471</v>
      </c>
      <c r="F357" s="4"/>
    </row>
    <row r="358" spans="1:6" x14ac:dyDescent="0.25">
      <c r="A358" s="17" t="s">
        <v>325</v>
      </c>
      <c r="B358" s="18" t="s">
        <v>325</v>
      </c>
      <c r="C358" s="18">
        <v>921</v>
      </c>
      <c r="D358" s="18" t="s">
        <v>325</v>
      </c>
      <c r="E358" s="18" t="s">
        <v>1472</v>
      </c>
      <c r="F358" s="4"/>
    </row>
    <row r="359" spans="1:6" x14ac:dyDescent="0.25">
      <c r="A359" s="17" t="s">
        <v>325</v>
      </c>
      <c r="B359" s="18">
        <v>93</v>
      </c>
      <c r="C359" s="18" t="s">
        <v>325</v>
      </c>
      <c r="D359" s="18" t="s">
        <v>325</v>
      </c>
      <c r="E359" s="18" t="s">
        <v>1473</v>
      </c>
      <c r="F359" s="4"/>
    </row>
    <row r="360" spans="1:6" x14ac:dyDescent="0.25">
      <c r="A360" s="17" t="s">
        <v>325</v>
      </c>
      <c r="B360" s="18" t="s">
        <v>325</v>
      </c>
      <c r="C360" s="18">
        <v>930</v>
      </c>
      <c r="D360" s="18" t="s">
        <v>325</v>
      </c>
      <c r="E360" s="18" t="s">
        <v>1474</v>
      </c>
      <c r="F360" s="4"/>
    </row>
    <row r="361" spans="1:6" x14ac:dyDescent="0.25">
      <c r="A361" s="17" t="s">
        <v>325</v>
      </c>
      <c r="B361" s="18" t="s">
        <v>325</v>
      </c>
      <c r="C361" s="18">
        <v>931</v>
      </c>
      <c r="D361" s="18" t="s">
        <v>325</v>
      </c>
      <c r="E361" s="18" t="s">
        <v>1475</v>
      </c>
      <c r="F361" s="4"/>
    </row>
    <row r="362" spans="1:6" x14ac:dyDescent="0.25">
      <c r="A362" s="17" t="s">
        <v>325</v>
      </c>
      <c r="B362" s="18">
        <v>94</v>
      </c>
      <c r="C362" s="18" t="s">
        <v>325</v>
      </c>
      <c r="D362" s="18" t="s">
        <v>325</v>
      </c>
      <c r="E362" s="18" t="s">
        <v>1476</v>
      </c>
      <c r="F362" s="4"/>
    </row>
    <row r="363" spans="1:6" x14ac:dyDescent="0.25">
      <c r="A363" s="17" t="s">
        <v>325</v>
      </c>
      <c r="B363" s="18" t="s">
        <v>325</v>
      </c>
      <c r="C363" s="18">
        <v>940</v>
      </c>
      <c r="D363" s="18" t="s">
        <v>325</v>
      </c>
      <c r="E363" s="18" t="s">
        <v>1078</v>
      </c>
      <c r="F363" s="4"/>
    </row>
    <row r="364" spans="1:6" x14ac:dyDescent="0.25">
      <c r="A364" s="17" t="s">
        <v>325</v>
      </c>
      <c r="B364" s="18" t="s">
        <v>325</v>
      </c>
      <c r="C364" s="18">
        <v>941</v>
      </c>
      <c r="D364" s="18" t="s">
        <v>325</v>
      </c>
      <c r="E364" s="18" t="s">
        <v>1079</v>
      </c>
      <c r="F364" s="4"/>
    </row>
  </sheetData>
  <sheetProtection algorithmName="SHA-512" hashValue="//U0Voj7l9b57b5Jl8DGCr+UnyD4dLl16PUeVvLf5Fnwb+m/xFCmMRTh6GqnyDMGQUuqEuvQZ6P5ySHRiJT6eQ==" saltValue="3hfI9hr+gWmsvjgZr3+XGA==" spinCount="100000" sheet="1" objects="1" scenarios="1"/>
  <hyperlinks>
    <hyperlink ref="B1" r:id="rId1" xr:uid="{78F70A12-436F-4C83-929B-F3C9A7A57C8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EB303-CEC6-4DEC-9087-2DB1533F9D63}">
  <dimension ref="A1:E112"/>
  <sheetViews>
    <sheetView workbookViewId="0">
      <selection activeCell="C3" sqref="C3"/>
    </sheetView>
  </sheetViews>
  <sheetFormatPr defaultColWidth="11.42578125" defaultRowHeight="15" x14ac:dyDescent="0.25"/>
  <cols>
    <col min="1" max="1" width="45.140625" bestFit="1" customWidth="1"/>
  </cols>
  <sheetData>
    <row r="1" spans="1:5" x14ac:dyDescent="0.25">
      <c r="A1" s="20" t="s">
        <v>109</v>
      </c>
      <c r="D1" s="22">
        <v>13200</v>
      </c>
      <c r="E1" t="s">
        <v>276</v>
      </c>
    </row>
    <row r="2" spans="1:5" x14ac:dyDescent="0.25">
      <c r="A2" s="20" t="s">
        <v>125</v>
      </c>
      <c r="D2" s="22">
        <v>13500</v>
      </c>
      <c r="E2" t="s">
        <v>1477</v>
      </c>
    </row>
    <row r="3" spans="1:5" x14ac:dyDescent="0.25">
      <c r="A3" s="20" t="s">
        <v>278</v>
      </c>
      <c r="D3" s="22">
        <v>15100</v>
      </c>
      <c r="E3" t="s">
        <v>78</v>
      </c>
    </row>
    <row r="4" spans="1:5" x14ac:dyDescent="0.25">
      <c r="A4" s="20" t="s">
        <v>92</v>
      </c>
      <c r="D4" s="22">
        <v>15200</v>
      </c>
      <c r="E4" t="s">
        <v>300</v>
      </c>
    </row>
    <row r="5" spans="1:5" x14ac:dyDescent="0.25">
      <c r="A5" s="20" t="s">
        <v>438</v>
      </c>
      <c r="D5" s="22">
        <v>15320</v>
      </c>
      <c r="E5" t="s">
        <v>256</v>
      </c>
    </row>
    <row r="6" spans="1:5" x14ac:dyDescent="0.25">
      <c r="A6" s="20" t="s">
        <v>271</v>
      </c>
      <c r="D6" s="22">
        <v>16000</v>
      </c>
      <c r="E6" t="s">
        <v>434</v>
      </c>
    </row>
    <row r="7" spans="1:5" x14ac:dyDescent="0.25">
      <c r="A7" s="20" t="s">
        <v>128</v>
      </c>
      <c r="D7" s="22">
        <v>16100</v>
      </c>
      <c r="E7" t="s">
        <v>529</v>
      </c>
    </row>
    <row r="8" spans="1:5" x14ac:dyDescent="0.25">
      <c r="A8" s="20" t="s">
        <v>220</v>
      </c>
      <c r="D8" s="22">
        <v>16200</v>
      </c>
      <c r="E8" t="s">
        <v>398</v>
      </c>
    </row>
    <row r="9" spans="1:5" x14ac:dyDescent="0.25">
      <c r="A9" s="20" t="s">
        <v>87</v>
      </c>
      <c r="D9" s="22">
        <v>16300</v>
      </c>
      <c r="E9" t="s">
        <v>268</v>
      </c>
    </row>
    <row r="10" spans="1:5" x14ac:dyDescent="0.25">
      <c r="A10" s="20" t="s">
        <v>396</v>
      </c>
      <c r="D10" s="22">
        <v>16400</v>
      </c>
      <c r="E10" t="s">
        <v>301</v>
      </c>
    </row>
    <row r="11" spans="1:5" x14ac:dyDescent="0.25">
      <c r="A11" s="20" t="s">
        <v>391</v>
      </c>
      <c r="D11" s="22">
        <v>16500</v>
      </c>
      <c r="E11" t="s">
        <v>302</v>
      </c>
    </row>
    <row r="12" spans="1:5" x14ac:dyDescent="0.25">
      <c r="A12" s="20" t="s">
        <v>111</v>
      </c>
      <c r="D12" s="22">
        <v>17100</v>
      </c>
      <c r="E12" t="s">
        <v>270</v>
      </c>
    </row>
    <row r="13" spans="1:5" x14ac:dyDescent="0.25">
      <c r="A13" s="20" t="s">
        <v>82</v>
      </c>
      <c r="D13" s="22">
        <v>17200</v>
      </c>
      <c r="E13" t="s">
        <v>360</v>
      </c>
    </row>
    <row r="14" spans="1:5" x14ac:dyDescent="0.25">
      <c r="A14" s="20" t="s">
        <v>198</v>
      </c>
      <c r="D14" s="22">
        <v>23100</v>
      </c>
      <c r="E14" t="s">
        <v>258</v>
      </c>
    </row>
    <row r="15" spans="1:5" x14ac:dyDescent="0.25">
      <c r="A15" s="20" t="s">
        <v>85</v>
      </c>
      <c r="D15" s="22">
        <v>23101</v>
      </c>
      <c r="E15" t="s">
        <v>470</v>
      </c>
    </row>
    <row r="16" spans="1:5" x14ac:dyDescent="0.25">
      <c r="A16" s="20" t="s">
        <v>204</v>
      </c>
      <c r="D16" s="22">
        <v>23102</v>
      </c>
      <c r="E16" t="s">
        <v>497</v>
      </c>
    </row>
    <row r="17" spans="1:5" x14ac:dyDescent="0.25">
      <c r="A17" s="20" t="s">
        <v>1478</v>
      </c>
      <c r="D17" s="22">
        <v>23103</v>
      </c>
      <c r="E17" t="s">
        <v>280</v>
      </c>
    </row>
    <row r="18" spans="1:5" x14ac:dyDescent="0.25">
      <c r="A18" s="20" t="s">
        <v>98</v>
      </c>
      <c r="D18" s="22">
        <v>23104</v>
      </c>
      <c r="E18" t="s">
        <v>281</v>
      </c>
    </row>
    <row r="19" spans="1:5" x14ac:dyDescent="0.25">
      <c r="A19" s="20" t="s">
        <v>134</v>
      </c>
      <c r="D19" s="22">
        <v>23105</v>
      </c>
      <c r="E19" t="s">
        <v>471</v>
      </c>
    </row>
    <row r="20" spans="1:5" x14ac:dyDescent="0.25">
      <c r="A20" s="20" t="s">
        <v>130</v>
      </c>
      <c r="D20" s="22">
        <v>23106</v>
      </c>
      <c r="E20" t="s">
        <v>254</v>
      </c>
    </row>
    <row r="21" spans="1:5" x14ac:dyDescent="0.25">
      <c r="A21" s="20" t="s">
        <v>214</v>
      </c>
      <c r="D21" s="22">
        <v>23107</v>
      </c>
      <c r="E21" t="s">
        <v>760</v>
      </c>
    </row>
    <row r="22" spans="1:5" x14ac:dyDescent="0.25">
      <c r="A22" s="20" t="s">
        <v>144</v>
      </c>
      <c r="D22" s="22">
        <v>23108</v>
      </c>
      <c r="E22" t="s">
        <v>399</v>
      </c>
    </row>
    <row r="23" spans="1:5" x14ac:dyDescent="0.25">
      <c r="A23" s="20" t="s">
        <v>122</v>
      </c>
      <c r="D23" s="22">
        <v>24100</v>
      </c>
      <c r="E23" t="s">
        <v>292</v>
      </c>
    </row>
    <row r="24" spans="1:5" x14ac:dyDescent="0.25">
      <c r="A24" s="20" t="s">
        <v>165</v>
      </c>
      <c r="D24" s="22">
        <v>24104</v>
      </c>
      <c r="E24" t="s">
        <v>330</v>
      </c>
    </row>
    <row r="25" spans="1:5" x14ac:dyDescent="0.25">
      <c r="A25" s="20" t="s">
        <v>361</v>
      </c>
      <c r="D25" s="22">
        <v>24122</v>
      </c>
      <c r="E25" t="s">
        <v>1479</v>
      </c>
    </row>
    <row r="26" spans="1:5" x14ac:dyDescent="0.25">
      <c r="A26" s="20" t="s">
        <v>89</v>
      </c>
      <c r="D26" s="22">
        <v>24124</v>
      </c>
      <c r="E26" t="s">
        <v>1480</v>
      </c>
    </row>
    <row r="27" spans="1:5" x14ac:dyDescent="0.25">
      <c r="A27" s="20" t="s">
        <v>156</v>
      </c>
      <c r="D27" s="22">
        <v>24125</v>
      </c>
      <c r="E27" t="s">
        <v>1481</v>
      </c>
    </row>
    <row r="28" spans="1:5" x14ac:dyDescent="0.25">
      <c r="A28" s="20" t="s">
        <v>284</v>
      </c>
      <c r="D28" s="22">
        <v>24126</v>
      </c>
      <c r="E28" t="s">
        <v>761</v>
      </c>
    </row>
    <row r="29" spans="1:5" x14ac:dyDescent="0.25">
      <c r="A29" s="20" t="s">
        <v>150</v>
      </c>
      <c r="D29" s="22">
        <v>24127</v>
      </c>
      <c r="E29" t="s">
        <v>1482</v>
      </c>
    </row>
    <row r="30" spans="1:5" x14ac:dyDescent="0.25">
      <c r="A30" s="20" t="s">
        <v>70</v>
      </c>
      <c r="D30" s="22">
        <v>24128</v>
      </c>
      <c r="E30" t="s">
        <v>762</v>
      </c>
    </row>
    <row r="31" spans="1:5" x14ac:dyDescent="0.25">
      <c r="A31" s="20" t="s">
        <v>429</v>
      </c>
      <c r="D31" s="22">
        <v>24129</v>
      </c>
      <c r="E31" t="s">
        <v>763</v>
      </c>
    </row>
    <row r="32" spans="1:5" x14ac:dyDescent="0.25">
      <c r="A32" s="20" t="s">
        <v>78</v>
      </c>
      <c r="D32" s="22">
        <v>24130</v>
      </c>
      <c r="E32" t="s">
        <v>764</v>
      </c>
    </row>
    <row r="33" spans="4:5" x14ac:dyDescent="0.25">
      <c r="D33" s="22">
        <v>24131</v>
      </c>
      <c r="E33" t="s">
        <v>765</v>
      </c>
    </row>
    <row r="34" spans="4:5" x14ac:dyDescent="0.25">
      <c r="D34" s="22">
        <v>24132</v>
      </c>
      <c r="E34" t="s">
        <v>766</v>
      </c>
    </row>
    <row r="35" spans="4:5" x14ac:dyDescent="0.25">
      <c r="D35" s="22">
        <v>24133</v>
      </c>
      <c r="E35" t="s">
        <v>767</v>
      </c>
    </row>
    <row r="36" spans="4:5" x14ac:dyDescent="0.25">
      <c r="D36" s="22">
        <v>43013</v>
      </c>
      <c r="E36" t="s">
        <v>1483</v>
      </c>
    </row>
    <row r="37" spans="4:5" x14ac:dyDescent="0.25">
      <c r="D37" s="22">
        <v>43014</v>
      </c>
      <c r="E37" t="s">
        <v>1484</v>
      </c>
    </row>
    <row r="38" spans="4:5" x14ac:dyDescent="0.25">
      <c r="D38" s="22">
        <v>43015</v>
      </c>
      <c r="E38" t="s">
        <v>768</v>
      </c>
    </row>
    <row r="39" spans="4:5" x14ac:dyDescent="0.25">
      <c r="D39" s="22">
        <v>43016</v>
      </c>
      <c r="E39" t="s">
        <v>769</v>
      </c>
    </row>
    <row r="40" spans="4:5" x14ac:dyDescent="0.25">
      <c r="D40" s="22">
        <v>31100</v>
      </c>
      <c r="E40" t="s">
        <v>293</v>
      </c>
    </row>
    <row r="41" spans="4:5" x14ac:dyDescent="0.25">
      <c r="D41" s="22">
        <v>32000</v>
      </c>
      <c r="E41" t="s">
        <v>331</v>
      </c>
    </row>
    <row r="42" spans="4:5" x14ac:dyDescent="0.25">
      <c r="D42" s="22">
        <v>32301</v>
      </c>
      <c r="E42" t="s">
        <v>303</v>
      </c>
    </row>
    <row r="43" spans="4:5" x14ac:dyDescent="0.25">
      <c r="D43" s="22">
        <v>32302</v>
      </c>
      <c r="E43" t="s">
        <v>304</v>
      </c>
    </row>
    <row r="44" spans="4:5" x14ac:dyDescent="0.25">
      <c r="D44" s="22">
        <v>32303</v>
      </c>
      <c r="E44" t="s">
        <v>305</v>
      </c>
    </row>
    <row r="45" spans="4:5" x14ac:dyDescent="0.25">
      <c r="D45" s="22">
        <v>32304</v>
      </c>
      <c r="E45" t="s">
        <v>306</v>
      </c>
    </row>
    <row r="46" spans="4:5" x14ac:dyDescent="0.25">
      <c r="D46" s="22">
        <v>32305</v>
      </c>
      <c r="E46" t="s">
        <v>307</v>
      </c>
    </row>
    <row r="47" spans="4:5" x14ac:dyDescent="0.25">
      <c r="D47" s="22">
        <v>32400</v>
      </c>
      <c r="E47" t="s">
        <v>665</v>
      </c>
    </row>
    <row r="48" spans="4:5" x14ac:dyDescent="0.25">
      <c r="D48" s="22">
        <v>32600</v>
      </c>
      <c r="E48" t="s">
        <v>308</v>
      </c>
    </row>
    <row r="49" spans="4:5" x14ac:dyDescent="0.25">
      <c r="D49" s="22">
        <v>32601</v>
      </c>
      <c r="E49" t="s">
        <v>309</v>
      </c>
    </row>
    <row r="50" spans="4:5" x14ac:dyDescent="0.25">
      <c r="D50" s="22">
        <v>32602</v>
      </c>
      <c r="E50" t="s">
        <v>200</v>
      </c>
    </row>
    <row r="51" spans="4:5" x14ac:dyDescent="0.25">
      <c r="D51" s="22">
        <v>32603</v>
      </c>
      <c r="E51" t="s">
        <v>370</v>
      </c>
    </row>
    <row r="52" spans="4:5" x14ac:dyDescent="0.25">
      <c r="D52" s="22">
        <v>32701</v>
      </c>
      <c r="E52" t="s">
        <v>310</v>
      </c>
    </row>
    <row r="53" spans="4:5" x14ac:dyDescent="0.25">
      <c r="D53" s="22">
        <v>32702</v>
      </c>
      <c r="E53" t="s">
        <v>260</v>
      </c>
    </row>
    <row r="54" spans="4:5" x14ac:dyDescent="0.25">
      <c r="D54" s="22">
        <v>33000</v>
      </c>
      <c r="E54" t="s">
        <v>262</v>
      </c>
    </row>
    <row r="55" spans="4:5" x14ac:dyDescent="0.25">
      <c r="D55" s="22">
        <v>33210</v>
      </c>
      <c r="E55" t="s">
        <v>272</v>
      </c>
    </row>
    <row r="56" spans="4:5" x14ac:dyDescent="0.25">
      <c r="D56" s="22">
        <v>33220</v>
      </c>
      <c r="E56" t="s">
        <v>311</v>
      </c>
    </row>
    <row r="57" spans="4:5" x14ac:dyDescent="0.25">
      <c r="D57" s="22">
        <v>33300</v>
      </c>
      <c r="E57" t="s">
        <v>371</v>
      </c>
    </row>
    <row r="58" spans="4:5" x14ac:dyDescent="0.25">
      <c r="D58" s="22">
        <v>33301</v>
      </c>
      <c r="E58" t="s">
        <v>312</v>
      </c>
    </row>
    <row r="59" spans="4:5" x14ac:dyDescent="0.25">
      <c r="D59" s="22">
        <v>33302</v>
      </c>
      <c r="E59" t="s">
        <v>313</v>
      </c>
    </row>
    <row r="60" spans="4:5" x14ac:dyDescent="0.25">
      <c r="D60" s="22">
        <v>33400</v>
      </c>
      <c r="E60" t="s">
        <v>452</v>
      </c>
    </row>
    <row r="61" spans="4:5" x14ac:dyDescent="0.25">
      <c r="D61" s="22">
        <v>33401</v>
      </c>
      <c r="E61" t="s">
        <v>314</v>
      </c>
    </row>
    <row r="62" spans="4:5" x14ac:dyDescent="0.25">
      <c r="D62" s="22">
        <v>33402</v>
      </c>
      <c r="E62" t="s">
        <v>348</v>
      </c>
    </row>
    <row r="63" spans="4:5" x14ac:dyDescent="0.25">
      <c r="D63" s="22">
        <v>33403</v>
      </c>
      <c r="E63" t="s">
        <v>444</v>
      </c>
    </row>
    <row r="64" spans="4:5" x14ac:dyDescent="0.25">
      <c r="D64" s="22">
        <v>33600</v>
      </c>
      <c r="E64" t="s">
        <v>707</v>
      </c>
    </row>
    <row r="65" spans="4:5" x14ac:dyDescent="0.25">
      <c r="D65" s="22">
        <v>33700</v>
      </c>
      <c r="E65" t="s">
        <v>315</v>
      </c>
    </row>
    <row r="66" spans="4:5" x14ac:dyDescent="0.25">
      <c r="D66" s="22">
        <v>33701</v>
      </c>
      <c r="E66" t="s">
        <v>149</v>
      </c>
    </row>
    <row r="67" spans="4:5" x14ac:dyDescent="0.25">
      <c r="D67" s="22">
        <v>33702</v>
      </c>
      <c r="E67" t="s">
        <v>1485</v>
      </c>
    </row>
    <row r="68" spans="4:5" x14ac:dyDescent="0.25">
      <c r="D68" s="22">
        <v>33800</v>
      </c>
      <c r="E68" t="s">
        <v>358</v>
      </c>
    </row>
    <row r="69" spans="4:5" x14ac:dyDescent="0.25">
      <c r="D69" s="22">
        <v>34000</v>
      </c>
      <c r="E69" t="s">
        <v>264</v>
      </c>
    </row>
    <row r="70" spans="4:5" x14ac:dyDescent="0.25">
      <c r="D70" s="22">
        <v>34100</v>
      </c>
      <c r="E70" t="s">
        <v>372</v>
      </c>
    </row>
    <row r="71" spans="4:5" x14ac:dyDescent="0.25">
      <c r="D71" s="22">
        <v>34200</v>
      </c>
      <c r="E71" t="s">
        <v>364</v>
      </c>
    </row>
    <row r="72" spans="4:5" x14ac:dyDescent="0.25">
      <c r="D72" s="22">
        <v>34201</v>
      </c>
      <c r="E72" t="s">
        <v>316</v>
      </c>
    </row>
    <row r="73" spans="4:5" x14ac:dyDescent="0.25">
      <c r="D73" s="22">
        <v>34202</v>
      </c>
      <c r="E73" t="s">
        <v>332</v>
      </c>
    </row>
    <row r="74" spans="4:5" x14ac:dyDescent="0.25">
      <c r="D74" s="22">
        <v>34203</v>
      </c>
      <c r="E74" t="s">
        <v>275</v>
      </c>
    </row>
    <row r="75" spans="4:5" x14ac:dyDescent="0.25">
      <c r="D75" s="22">
        <v>34204</v>
      </c>
      <c r="E75" t="s">
        <v>317</v>
      </c>
    </row>
    <row r="76" spans="4:5" x14ac:dyDescent="0.25">
      <c r="D76" s="22">
        <v>42500</v>
      </c>
      <c r="E76" t="s">
        <v>433</v>
      </c>
    </row>
    <row r="77" spans="4:5" x14ac:dyDescent="0.25">
      <c r="D77" s="22">
        <v>43000</v>
      </c>
      <c r="E77" t="s">
        <v>265</v>
      </c>
    </row>
    <row r="78" spans="4:5" x14ac:dyDescent="0.25">
      <c r="D78" s="22">
        <v>43001</v>
      </c>
      <c r="E78" t="s">
        <v>425</v>
      </c>
    </row>
    <row r="79" spans="4:5" x14ac:dyDescent="0.25">
      <c r="D79" s="22">
        <v>43003</v>
      </c>
      <c r="E79" t="s">
        <v>318</v>
      </c>
    </row>
    <row r="80" spans="4:5" x14ac:dyDescent="0.25">
      <c r="D80" s="22">
        <v>43110</v>
      </c>
      <c r="E80" t="s">
        <v>273</v>
      </c>
    </row>
    <row r="81" spans="4:5" x14ac:dyDescent="0.25">
      <c r="D81" s="22">
        <v>43111</v>
      </c>
      <c r="E81" t="s">
        <v>266</v>
      </c>
    </row>
    <row r="82" spans="4:5" x14ac:dyDescent="0.25">
      <c r="D82" s="22">
        <v>43112</v>
      </c>
      <c r="E82" t="s">
        <v>267</v>
      </c>
    </row>
    <row r="83" spans="4:5" x14ac:dyDescent="0.25">
      <c r="D83" s="22">
        <v>43113</v>
      </c>
      <c r="E83" t="s">
        <v>155</v>
      </c>
    </row>
    <row r="84" spans="4:5" x14ac:dyDescent="0.25">
      <c r="D84" s="22">
        <v>43114</v>
      </c>
      <c r="E84" t="s">
        <v>274</v>
      </c>
    </row>
    <row r="85" spans="4:5" x14ac:dyDescent="0.25">
      <c r="D85" s="22">
        <v>43201</v>
      </c>
      <c r="E85" t="s">
        <v>373</v>
      </c>
    </row>
    <row r="86" spans="4:5" x14ac:dyDescent="0.25">
      <c r="D86" s="22">
        <v>43301</v>
      </c>
      <c r="E86" t="s">
        <v>352</v>
      </c>
    </row>
    <row r="87" spans="4:5" x14ac:dyDescent="0.25">
      <c r="D87" s="22">
        <v>43901</v>
      </c>
      <c r="E87" t="s">
        <v>333</v>
      </c>
    </row>
    <row r="88" spans="4:5" x14ac:dyDescent="0.25">
      <c r="D88" s="22">
        <v>43902</v>
      </c>
      <c r="E88" t="s">
        <v>334</v>
      </c>
    </row>
    <row r="89" spans="4:5" x14ac:dyDescent="0.25">
      <c r="D89" s="22">
        <v>43903</v>
      </c>
      <c r="E89" t="s">
        <v>335</v>
      </c>
    </row>
    <row r="90" spans="4:5" x14ac:dyDescent="0.25">
      <c r="D90" s="22">
        <v>43904</v>
      </c>
      <c r="E90" t="s">
        <v>336</v>
      </c>
    </row>
    <row r="91" spans="4:5" x14ac:dyDescent="0.25">
      <c r="D91" s="22">
        <v>44110</v>
      </c>
      <c r="E91" t="s">
        <v>413</v>
      </c>
    </row>
    <row r="92" spans="4:5" x14ac:dyDescent="0.25">
      <c r="D92" s="22">
        <v>44200</v>
      </c>
      <c r="E92" t="s">
        <v>374</v>
      </c>
    </row>
    <row r="93" spans="4:5" x14ac:dyDescent="0.25">
      <c r="D93" s="22">
        <v>45901</v>
      </c>
      <c r="E93" t="s">
        <v>319</v>
      </c>
    </row>
    <row r="94" spans="4:5" x14ac:dyDescent="0.25">
      <c r="D94" s="22">
        <v>49100</v>
      </c>
      <c r="E94" t="s">
        <v>320</v>
      </c>
    </row>
    <row r="95" spans="4:5" x14ac:dyDescent="0.25">
      <c r="D95" s="22">
        <v>49101</v>
      </c>
      <c r="E95" t="s">
        <v>565</v>
      </c>
    </row>
    <row r="96" spans="4:5" x14ac:dyDescent="0.25">
      <c r="D96" s="22">
        <v>49102</v>
      </c>
      <c r="E96" t="s">
        <v>1486</v>
      </c>
    </row>
    <row r="97" spans="4:5" x14ac:dyDescent="0.25">
      <c r="D97" s="22">
        <v>91200</v>
      </c>
      <c r="E97" t="s">
        <v>285</v>
      </c>
    </row>
    <row r="98" spans="4:5" x14ac:dyDescent="0.25">
      <c r="D98" s="22">
        <v>92000</v>
      </c>
      <c r="E98" t="s">
        <v>288</v>
      </c>
    </row>
    <row r="99" spans="4:5" x14ac:dyDescent="0.25">
      <c r="D99" s="22">
        <v>92001</v>
      </c>
      <c r="E99" t="s">
        <v>261</v>
      </c>
    </row>
    <row r="100" spans="4:5" x14ac:dyDescent="0.25">
      <c r="D100" s="22">
        <v>92002</v>
      </c>
      <c r="E100" t="s">
        <v>321</v>
      </c>
    </row>
    <row r="101" spans="4:5" x14ac:dyDescent="0.25">
      <c r="D101" s="22">
        <v>92400</v>
      </c>
      <c r="E101" t="s">
        <v>322</v>
      </c>
    </row>
    <row r="102" spans="4:5" x14ac:dyDescent="0.25">
      <c r="D102" s="22">
        <v>92401</v>
      </c>
      <c r="E102" t="s">
        <v>353</v>
      </c>
    </row>
    <row r="103" spans="4:5" x14ac:dyDescent="0.25">
      <c r="D103" s="22">
        <v>92402</v>
      </c>
      <c r="E103" t="s">
        <v>337</v>
      </c>
    </row>
    <row r="104" spans="4:5" x14ac:dyDescent="0.25">
      <c r="D104" s="22">
        <v>92403</v>
      </c>
      <c r="E104" t="s">
        <v>338</v>
      </c>
    </row>
    <row r="105" spans="4:5" x14ac:dyDescent="0.25">
      <c r="D105" s="22">
        <v>92404</v>
      </c>
      <c r="E105" t="s">
        <v>323</v>
      </c>
    </row>
    <row r="106" spans="4:5" x14ac:dyDescent="0.25">
      <c r="D106" s="22">
        <v>92405</v>
      </c>
      <c r="E106" t="s">
        <v>362</v>
      </c>
    </row>
    <row r="107" spans="4:5" x14ac:dyDescent="0.25">
      <c r="D107" s="22">
        <v>92406</v>
      </c>
      <c r="E107" t="s">
        <v>339</v>
      </c>
    </row>
    <row r="108" spans="4:5" x14ac:dyDescent="0.25">
      <c r="D108" s="22">
        <v>92407</v>
      </c>
      <c r="E108" t="s">
        <v>609</v>
      </c>
    </row>
    <row r="109" spans="4:5" x14ac:dyDescent="0.25">
      <c r="D109" s="22">
        <v>92900</v>
      </c>
      <c r="E109" t="s">
        <v>282</v>
      </c>
    </row>
    <row r="110" spans="4:5" x14ac:dyDescent="0.25">
      <c r="D110" s="22">
        <v>93100</v>
      </c>
      <c r="E110" t="s">
        <v>289</v>
      </c>
    </row>
    <row r="111" spans="4:5" x14ac:dyDescent="0.25">
      <c r="D111" s="22" t="s">
        <v>588</v>
      </c>
      <c r="E111" t="s">
        <v>589</v>
      </c>
    </row>
    <row r="112" spans="4:5" x14ac:dyDescent="0.25">
      <c r="D112" s="22" t="s">
        <v>748</v>
      </c>
      <c r="E112" t="s">
        <v>749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9F509-02EB-4A8E-B363-BBCE5B079DE2}">
  <dimension ref="A1:B881"/>
  <sheetViews>
    <sheetView workbookViewId="0">
      <selection sqref="A1:B881"/>
    </sheetView>
  </sheetViews>
  <sheetFormatPr defaultColWidth="9.140625" defaultRowHeight="15" x14ac:dyDescent="0.25"/>
  <sheetData>
    <row r="1" spans="1:2" x14ac:dyDescent="0.25">
      <c r="A1" s="92">
        <v>1000001</v>
      </c>
      <c r="B1" s="93" t="s">
        <v>438</v>
      </c>
    </row>
    <row r="2" spans="1:2" x14ac:dyDescent="0.25">
      <c r="A2" s="92">
        <v>1000101</v>
      </c>
      <c r="B2" s="93" t="s">
        <v>1687</v>
      </c>
    </row>
    <row r="3" spans="1:2" x14ac:dyDescent="0.25">
      <c r="A3" s="92">
        <v>1000102</v>
      </c>
      <c r="B3" s="93" t="s">
        <v>1688</v>
      </c>
    </row>
    <row r="4" spans="1:2" x14ac:dyDescent="0.25">
      <c r="A4" s="92">
        <v>1010000</v>
      </c>
      <c r="B4" s="93" t="s">
        <v>1689</v>
      </c>
    </row>
    <row r="5" spans="1:2" x14ac:dyDescent="0.25">
      <c r="A5" s="92">
        <v>1010001</v>
      </c>
      <c r="B5" s="93" t="s">
        <v>1690</v>
      </c>
    </row>
    <row r="6" spans="1:2" x14ac:dyDescent="0.25">
      <c r="A6" s="92">
        <v>1010002</v>
      </c>
      <c r="B6" s="93" t="s">
        <v>1690</v>
      </c>
    </row>
    <row r="7" spans="1:2" x14ac:dyDescent="0.25">
      <c r="A7" s="92">
        <v>1010003</v>
      </c>
      <c r="B7" s="93" t="s">
        <v>1690</v>
      </c>
    </row>
    <row r="8" spans="1:2" x14ac:dyDescent="0.25">
      <c r="A8" s="92">
        <v>1010004</v>
      </c>
      <c r="B8" s="93" t="s">
        <v>1691</v>
      </c>
    </row>
    <row r="9" spans="1:2" x14ac:dyDescent="0.25">
      <c r="A9" s="92">
        <v>1010100</v>
      </c>
      <c r="B9" s="93" t="s">
        <v>1692</v>
      </c>
    </row>
    <row r="10" spans="1:2" x14ac:dyDescent="0.25">
      <c r="A10" s="92">
        <v>1100001</v>
      </c>
      <c r="B10" s="93" t="s">
        <v>1693</v>
      </c>
    </row>
    <row r="11" spans="1:2" x14ac:dyDescent="0.25">
      <c r="A11" s="92">
        <v>1100100</v>
      </c>
      <c r="B11" s="93" t="s">
        <v>1694</v>
      </c>
    </row>
    <row r="12" spans="1:2" x14ac:dyDescent="0.25">
      <c r="A12" s="92">
        <v>1100201</v>
      </c>
      <c r="B12" s="93" t="s">
        <v>1695</v>
      </c>
    </row>
    <row r="13" spans="1:2" x14ac:dyDescent="0.25">
      <c r="A13" s="92">
        <v>1200001</v>
      </c>
      <c r="B13" s="93" t="s">
        <v>1696</v>
      </c>
    </row>
    <row r="14" spans="1:2" x14ac:dyDescent="0.25">
      <c r="A14" s="92">
        <v>1200101</v>
      </c>
      <c r="B14" s="93" t="s">
        <v>1697</v>
      </c>
    </row>
    <row r="15" spans="1:2" x14ac:dyDescent="0.25">
      <c r="A15" s="92">
        <v>1200301</v>
      </c>
      <c r="B15" s="93" t="s">
        <v>1698</v>
      </c>
    </row>
    <row r="16" spans="1:2" x14ac:dyDescent="0.25">
      <c r="A16" s="92">
        <v>1200401</v>
      </c>
      <c r="B16" s="93" t="s">
        <v>1699</v>
      </c>
    </row>
    <row r="17" spans="1:2" x14ac:dyDescent="0.25">
      <c r="A17" s="92">
        <v>1200501</v>
      </c>
      <c r="B17" s="93" t="s">
        <v>1700</v>
      </c>
    </row>
    <row r="18" spans="1:2" x14ac:dyDescent="0.25">
      <c r="A18" s="92">
        <v>1200601</v>
      </c>
      <c r="B18" s="93" t="s">
        <v>296</v>
      </c>
    </row>
    <row r="19" spans="1:2" x14ac:dyDescent="0.25">
      <c r="A19" s="92">
        <v>1200900</v>
      </c>
      <c r="B19" s="93" t="s">
        <v>1701</v>
      </c>
    </row>
    <row r="20" spans="1:2" x14ac:dyDescent="0.25">
      <c r="A20" s="92">
        <v>1200901</v>
      </c>
      <c r="B20" s="93" t="s">
        <v>1702</v>
      </c>
    </row>
    <row r="21" spans="1:2" x14ac:dyDescent="0.25">
      <c r="A21" s="92">
        <v>1210001</v>
      </c>
      <c r="B21" s="93" t="s">
        <v>1703</v>
      </c>
    </row>
    <row r="22" spans="1:2" x14ac:dyDescent="0.25">
      <c r="A22" s="92">
        <v>1210101</v>
      </c>
      <c r="B22" s="93" t="s">
        <v>1704</v>
      </c>
    </row>
    <row r="23" spans="1:2" x14ac:dyDescent="0.25">
      <c r="A23" s="92">
        <v>1270001</v>
      </c>
      <c r="B23" s="93" t="s">
        <v>1705</v>
      </c>
    </row>
    <row r="24" spans="1:2" x14ac:dyDescent="0.25">
      <c r="A24" s="92">
        <v>1300001</v>
      </c>
      <c r="B24" s="93" t="s">
        <v>1706</v>
      </c>
    </row>
    <row r="25" spans="1:2" x14ac:dyDescent="0.25">
      <c r="A25" s="92">
        <v>1300002</v>
      </c>
      <c r="B25" s="93" t="s">
        <v>324</v>
      </c>
    </row>
    <row r="26" spans="1:2" x14ac:dyDescent="0.25">
      <c r="A26" s="92">
        <v>1300101</v>
      </c>
      <c r="B26" s="93" t="s">
        <v>1707</v>
      </c>
    </row>
    <row r="27" spans="1:2" x14ac:dyDescent="0.25">
      <c r="A27" s="92">
        <v>1300201</v>
      </c>
      <c r="B27" s="93" t="s">
        <v>1708</v>
      </c>
    </row>
    <row r="28" spans="1:2" x14ac:dyDescent="0.25">
      <c r="A28" s="92">
        <v>1300202</v>
      </c>
      <c r="B28" s="93" t="s">
        <v>1709</v>
      </c>
    </row>
    <row r="29" spans="1:2" x14ac:dyDescent="0.25">
      <c r="A29" s="92">
        <v>1300203</v>
      </c>
      <c r="B29" s="93" t="s">
        <v>1710</v>
      </c>
    </row>
    <row r="30" spans="1:2" x14ac:dyDescent="0.25">
      <c r="A30" s="92">
        <v>1310001</v>
      </c>
      <c r="B30" s="93" t="s">
        <v>329</v>
      </c>
    </row>
    <row r="31" spans="1:2" x14ac:dyDescent="0.25">
      <c r="A31" s="92">
        <v>1310002</v>
      </c>
      <c r="B31" s="93" t="s">
        <v>1711</v>
      </c>
    </row>
    <row r="32" spans="1:2" x14ac:dyDescent="0.25">
      <c r="A32" s="92">
        <v>1310003</v>
      </c>
      <c r="B32" s="93" t="s">
        <v>341</v>
      </c>
    </row>
    <row r="33" spans="1:2" x14ac:dyDescent="0.25">
      <c r="A33" s="92">
        <v>1310004</v>
      </c>
      <c r="B33" s="93" t="s">
        <v>342</v>
      </c>
    </row>
    <row r="34" spans="1:2" x14ac:dyDescent="0.25">
      <c r="A34" s="92">
        <v>1310005</v>
      </c>
      <c r="B34" s="93" t="s">
        <v>1712</v>
      </c>
    </row>
    <row r="35" spans="1:2" x14ac:dyDescent="0.25">
      <c r="A35" s="92">
        <v>1310101</v>
      </c>
      <c r="B35" s="93" t="s">
        <v>1713</v>
      </c>
    </row>
    <row r="36" spans="1:2" x14ac:dyDescent="0.25">
      <c r="A36" s="92">
        <v>1310201</v>
      </c>
      <c r="B36" s="93" t="s">
        <v>1714</v>
      </c>
    </row>
    <row r="37" spans="1:2" x14ac:dyDescent="0.25">
      <c r="A37" s="92">
        <v>1310202</v>
      </c>
      <c r="B37" s="93" t="s">
        <v>1715</v>
      </c>
    </row>
    <row r="38" spans="1:2" x14ac:dyDescent="0.25">
      <c r="A38" s="92">
        <v>1370001</v>
      </c>
      <c r="B38" s="93" t="s">
        <v>1705</v>
      </c>
    </row>
    <row r="39" spans="1:2" x14ac:dyDescent="0.25">
      <c r="A39" s="92">
        <v>1500001</v>
      </c>
      <c r="B39" s="93" t="s">
        <v>1716</v>
      </c>
    </row>
    <row r="40" spans="1:2" x14ac:dyDescent="0.25">
      <c r="A40" s="92">
        <v>1500002</v>
      </c>
      <c r="B40" s="93" t="s">
        <v>1717</v>
      </c>
    </row>
    <row r="41" spans="1:2" x14ac:dyDescent="0.25">
      <c r="A41" s="92">
        <v>1500003</v>
      </c>
      <c r="B41" s="93" t="s">
        <v>1718</v>
      </c>
    </row>
    <row r="42" spans="1:2" x14ac:dyDescent="0.25">
      <c r="A42" s="92">
        <v>1500101</v>
      </c>
      <c r="B42" s="93" t="s">
        <v>1719</v>
      </c>
    </row>
    <row r="43" spans="1:2" x14ac:dyDescent="0.25">
      <c r="A43" s="92">
        <v>1500201</v>
      </c>
      <c r="B43" s="93" t="s">
        <v>1720</v>
      </c>
    </row>
    <row r="44" spans="1:2" x14ac:dyDescent="0.25">
      <c r="A44" s="92">
        <v>1510001</v>
      </c>
      <c r="B44" s="93" t="s">
        <v>1721</v>
      </c>
    </row>
    <row r="45" spans="1:2" x14ac:dyDescent="0.25">
      <c r="A45" s="92">
        <v>1510002</v>
      </c>
      <c r="B45" s="93" t="s">
        <v>1722</v>
      </c>
    </row>
    <row r="46" spans="1:2" x14ac:dyDescent="0.25">
      <c r="A46" s="92">
        <v>1510003</v>
      </c>
      <c r="B46" s="93" t="s">
        <v>1723</v>
      </c>
    </row>
    <row r="47" spans="1:2" x14ac:dyDescent="0.25">
      <c r="A47" s="92">
        <v>1510101</v>
      </c>
      <c r="B47" s="93" t="s">
        <v>1721</v>
      </c>
    </row>
    <row r="48" spans="1:2" x14ac:dyDescent="0.25">
      <c r="A48" s="92">
        <v>1600001</v>
      </c>
      <c r="B48" s="93" t="s">
        <v>1724</v>
      </c>
    </row>
    <row r="49" spans="1:2" x14ac:dyDescent="0.25">
      <c r="A49" s="92">
        <v>1620001</v>
      </c>
      <c r="B49" s="93" t="s">
        <v>1725</v>
      </c>
    </row>
    <row r="50" spans="1:2" x14ac:dyDescent="0.25">
      <c r="A50" s="92">
        <v>1620401</v>
      </c>
      <c r="B50" s="93" t="s">
        <v>351</v>
      </c>
    </row>
    <row r="51" spans="1:2" x14ac:dyDescent="0.25">
      <c r="A51" s="92">
        <v>1620901</v>
      </c>
      <c r="B51" s="93" t="s">
        <v>1726</v>
      </c>
    </row>
    <row r="52" spans="1:2" x14ac:dyDescent="0.25">
      <c r="A52" s="92">
        <v>2000001</v>
      </c>
      <c r="B52" s="93" t="s">
        <v>1727</v>
      </c>
    </row>
    <row r="53" spans="1:2" x14ac:dyDescent="0.25">
      <c r="A53" s="92">
        <v>2000002</v>
      </c>
      <c r="B53" s="93" t="s">
        <v>1728</v>
      </c>
    </row>
    <row r="54" spans="1:2" x14ac:dyDescent="0.25">
      <c r="A54" s="92">
        <v>2020001</v>
      </c>
      <c r="B54" s="93" t="s">
        <v>257</v>
      </c>
    </row>
    <row r="55" spans="1:2" x14ac:dyDescent="0.25">
      <c r="A55" s="92">
        <v>2020002</v>
      </c>
      <c r="B55" s="93" t="s">
        <v>263</v>
      </c>
    </row>
    <row r="56" spans="1:2" x14ac:dyDescent="0.25">
      <c r="A56" s="92">
        <v>2020003</v>
      </c>
      <c r="B56" s="93" t="s">
        <v>1729</v>
      </c>
    </row>
    <row r="57" spans="1:2" x14ac:dyDescent="0.25">
      <c r="A57" s="92">
        <v>2030001</v>
      </c>
      <c r="B57" s="93" t="s">
        <v>1730</v>
      </c>
    </row>
    <row r="58" spans="1:2" x14ac:dyDescent="0.25">
      <c r="A58" s="92">
        <v>2030002</v>
      </c>
      <c r="B58" s="93" t="s">
        <v>1731</v>
      </c>
    </row>
    <row r="59" spans="1:2" x14ac:dyDescent="0.25">
      <c r="A59" s="92">
        <v>2030101</v>
      </c>
      <c r="B59" s="93" t="s">
        <v>1732</v>
      </c>
    </row>
    <row r="60" spans="1:2" x14ac:dyDescent="0.25">
      <c r="A60" s="92">
        <v>2030201</v>
      </c>
      <c r="B60" s="93" t="s">
        <v>1733</v>
      </c>
    </row>
    <row r="61" spans="1:2" x14ac:dyDescent="0.25">
      <c r="A61" s="92">
        <v>2040001</v>
      </c>
      <c r="B61" s="93" t="s">
        <v>1734</v>
      </c>
    </row>
    <row r="62" spans="1:2" x14ac:dyDescent="0.25">
      <c r="A62" s="92">
        <v>2050000</v>
      </c>
      <c r="B62" s="93" t="s">
        <v>1735</v>
      </c>
    </row>
    <row r="63" spans="1:2" x14ac:dyDescent="0.25">
      <c r="A63" s="92">
        <v>2050001</v>
      </c>
      <c r="B63" s="93" t="s">
        <v>1736</v>
      </c>
    </row>
    <row r="64" spans="1:2" x14ac:dyDescent="0.25">
      <c r="A64" s="92">
        <v>2060000</v>
      </c>
      <c r="B64" s="93" t="s">
        <v>1737</v>
      </c>
    </row>
    <row r="65" spans="1:2" x14ac:dyDescent="0.25">
      <c r="A65" s="92">
        <v>2060001</v>
      </c>
      <c r="B65" s="93" t="s">
        <v>1738</v>
      </c>
    </row>
    <row r="66" spans="1:2" x14ac:dyDescent="0.25">
      <c r="A66" s="92">
        <v>2060002</v>
      </c>
      <c r="B66" s="93" t="s">
        <v>1739</v>
      </c>
    </row>
    <row r="67" spans="1:2" x14ac:dyDescent="0.25">
      <c r="A67" s="92">
        <v>2060003</v>
      </c>
      <c r="B67" s="93" t="s">
        <v>354</v>
      </c>
    </row>
    <row r="68" spans="1:2" x14ac:dyDescent="0.25">
      <c r="A68" s="92">
        <v>2090001</v>
      </c>
      <c r="B68" s="93" t="s">
        <v>1740</v>
      </c>
    </row>
    <row r="69" spans="1:2" x14ac:dyDescent="0.25">
      <c r="A69" s="92">
        <v>2090002</v>
      </c>
      <c r="B69" s="93" t="s">
        <v>1741</v>
      </c>
    </row>
    <row r="70" spans="1:2" x14ac:dyDescent="0.25">
      <c r="A70" s="92">
        <v>2100001</v>
      </c>
      <c r="B70" s="93" t="s">
        <v>1742</v>
      </c>
    </row>
    <row r="71" spans="1:2" x14ac:dyDescent="0.25">
      <c r="A71" s="92">
        <v>2100002</v>
      </c>
      <c r="B71" s="93" t="s">
        <v>1743</v>
      </c>
    </row>
    <row r="72" spans="1:2" x14ac:dyDescent="0.25">
      <c r="A72" s="92">
        <v>2100003</v>
      </c>
      <c r="B72" s="93" t="s">
        <v>365</v>
      </c>
    </row>
    <row r="73" spans="1:2" x14ac:dyDescent="0.25">
      <c r="A73" s="92">
        <v>2100004</v>
      </c>
      <c r="B73" s="93" t="s">
        <v>1744</v>
      </c>
    </row>
    <row r="74" spans="1:2" x14ac:dyDescent="0.25">
      <c r="A74" s="92">
        <v>2100005</v>
      </c>
      <c r="B74" s="93" t="s">
        <v>1745</v>
      </c>
    </row>
    <row r="75" spans="1:2" x14ac:dyDescent="0.25">
      <c r="A75" s="92">
        <v>2120000</v>
      </c>
      <c r="B75" s="93" t="s">
        <v>369</v>
      </c>
    </row>
    <row r="76" spans="1:2" x14ac:dyDescent="0.25">
      <c r="A76" s="92">
        <v>2120001</v>
      </c>
      <c r="B76" s="93" t="s">
        <v>1746</v>
      </c>
    </row>
    <row r="77" spans="1:2" x14ac:dyDescent="0.25">
      <c r="A77" s="92">
        <v>2120002</v>
      </c>
      <c r="B77" s="93" t="s">
        <v>369</v>
      </c>
    </row>
    <row r="78" spans="1:2" x14ac:dyDescent="0.25">
      <c r="A78" s="92">
        <v>2120003</v>
      </c>
      <c r="B78" s="93" t="s">
        <v>369</v>
      </c>
    </row>
    <row r="79" spans="1:2" x14ac:dyDescent="0.25">
      <c r="A79" s="92">
        <v>2120004</v>
      </c>
      <c r="B79" s="93" t="s">
        <v>369</v>
      </c>
    </row>
    <row r="80" spans="1:2" x14ac:dyDescent="0.25">
      <c r="A80" s="92">
        <v>2130001</v>
      </c>
      <c r="B80" s="93" t="s">
        <v>1747</v>
      </c>
    </row>
    <row r="81" spans="1:2" x14ac:dyDescent="0.25">
      <c r="A81" s="92">
        <v>2130002</v>
      </c>
      <c r="B81" s="93" t="s">
        <v>1748</v>
      </c>
    </row>
    <row r="82" spans="1:2" x14ac:dyDescent="0.25">
      <c r="A82" s="92">
        <v>2130003</v>
      </c>
      <c r="B82" s="93" t="s">
        <v>1748</v>
      </c>
    </row>
    <row r="83" spans="1:2" x14ac:dyDescent="0.25">
      <c r="A83" s="92">
        <v>2130101</v>
      </c>
      <c r="B83" s="93" t="s">
        <v>1749</v>
      </c>
    </row>
    <row r="84" spans="1:2" x14ac:dyDescent="0.25">
      <c r="A84" s="92">
        <v>2140001</v>
      </c>
      <c r="B84" s="93" t="s">
        <v>1750</v>
      </c>
    </row>
    <row r="85" spans="1:2" x14ac:dyDescent="0.25">
      <c r="A85" s="92">
        <v>2150001</v>
      </c>
      <c r="B85" s="93" t="s">
        <v>382</v>
      </c>
    </row>
    <row r="86" spans="1:2" x14ac:dyDescent="0.25">
      <c r="A86" s="92">
        <v>2160001</v>
      </c>
      <c r="B86" s="93" t="s">
        <v>1751</v>
      </c>
    </row>
    <row r="87" spans="1:2" x14ac:dyDescent="0.25">
      <c r="A87" s="92">
        <v>2160002</v>
      </c>
      <c r="B87" s="93" t="s">
        <v>1752</v>
      </c>
    </row>
    <row r="88" spans="1:2" x14ac:dyDescent="0.25">
      <c r="A88" s="92">
        <v>2190001</v>
      </c>
      <c r="B88" s="93" t="s">
        <v>1753</v>
      </c>
    </row>
    <row r="89" spans="1:2" x14ac:dyDescent="0.25">
      <c r="A89" s="92">
        <v>2200001</v>
      </c>
      <c r="B89" s="93" t="s">
        <v>390</v>
      </c>
    </row>
    <row r="90" spans="1:2" x14ac:dyDescent="0.25">
      <c r="A90" s="92">
        <v>2200002</v>
      </c>
      <c r="B90" s="93" t="s">
        <v>1754</v>
      </c>
    </row>
    <row r="91" spans="1:2" x14ac:dyDescent="0.25">
      <c r="A91" s="92">
        <v>2200003</v>
      </c>
      <c r="B91" s="93" t="s">
        <v>1755</v>
      </c>
    </row>
    <row r="92" spans="1:2" x14ac:dyDescent="0.25">
      <c r="A92" s="92">
        <v>2200005</v>
      </c>
      <c r="B92" s="93" t="s">
        <v>1755</v>
      </c>
    </row>
    <row r="93" spans="1:2" x14ac:dyDescent="0.25">
      <c r="A93" s="92">
        <v>2200010</v>
      </c>
      <c r="B93" s="93" t="s">
        <v>394</v>
      </c>
    </row>
    <row r="94" spans="1:2" x14ac:dyDescent="0.25">
      <c r="A94" s="92">
        <v>2200101</v>
      </c>
      <c r="B94" s="93" t="s">
        <v>1756</v>
      </c>
    </row>
    <row r="95" spans="1:2" x14ac:dyDescent="0.25">
      <c r="A95" s="92">
        <v>2200200</v>
      </c>
      <c r="B95" s="93" t="s">
        <v>1757</v>
      </c>
    </row>
    <row r="96" spans="1:2" x14ac:dyDescent="0.25">
      <c r="A96" s="92">
        <v>2210001</v>
      </c>
      <c r="B96" s="93" t="s">
        <v>1758</v>
      </c>
    </row>
    <row r="97" spans="1:2" x14ac:dyDescent="0.25">
      <c r="A97" s="92">
        <v>2210002</v>
      </c>
      <c r="B97" s="93" t="s">
        <v>1759</v>
      </c>
    </row>
    <row r="98" spans="1:2" x14ac:dyDescent="0.25">
      <c r="A98" s="92">
        <v>2210003</v>
      </c>
      <c r="B98" s="93" t="s">
        <v>402</v>
      </c>
    </row>
    <row r="99" spans="1:2" x14ac:dyDescent="0.25">
      <c r="A99" s="92">
        <v>2210101</v>
      </c>
      <c r="B99" s="93" t="s">
        <v>1760</v>
      </c>
    </row>
    <row r="100" spans="1:2" x14ac:dyDescent="0.25">
      <c r="A100" s="92">
        <v>2210102</v>
      </c>
      <c r="B100" s="93" t="s">
        <v>1761</v>
      </c>
    </row>
    <row r="101" spans="1:2" x14ac:dyDescent="0.25">
      <c r="A101" s="92">
        <v>2210103</v>
      </c>
      <c r="B101" s="93" t="s">
        <v>1762</v>
      </c>
    </row>
    <row r="102" spans="1:2" x14ac:dyDescent="0.25">
      <c r="A102" s="92">
        <v>2210201</v>
      </c>
      <c r="B102" s="93" t="s">
        <v>759</v>
      </c>
    </row>
    <row r="103" spans="1:2" x14ac:dyDescent="0.25">
      <c r="A103" s="92">
        <v>2210301</v>
      </c>
      <c r="B103" s="93" t="s">
        <v>1763</v>
      </c>
    </row>
    <row r="104" spans="1:2" x14ac:dyDescent="0.25">
      <c r="A104" s="92">
        <v>2210302</v>
      </c>
      <c r="B104" s="93" t="s">
        <v>1764</v>
      </c>
    </row>
    <row r="105" spans="1:2" x14ac:dyDescent="0.25">
      <c r="A105" s="92">
        <v>2210401</v>
      </c>
      <c r="B105" s="93" t="s">
        <v>1765</v>
      </c>
    </row>
    <row r="106" spans="1:2" x14ac:dyDescent="0.25">
      <c r="A106" s="92">
        <v>2210501</v>
      </c>
      <c r="B106" s="93" t="s">
        <v>1766</v>
      </c>
    </row>
    <row r="107" spans="1:2" x14ac:dyDescent="0.25">
      <c r="A107" s="92">
        <v>2210502</v>
      </c>
      <c r="B107" s="93" t="s">
        <v>1767</v>
      </c>
    </row>
    <row r="108" spans="1:2" x14ac:dyDescent="0.25">
      <c r="A108" s="92">
        <v>2210503</v>
      </c>
      <c r="B108" s="93" t="s">
        <v>1768</v>
      </c>
    </row>
    <row r="109" spans="1:2" x14ac:dyDescent="0.25">
      <c r="A109" s="92">
        <v>2210601</v>
      </c>
      <c r="B109" s="93" t="s">
        <v>1769</v>
      </c>
    </row>
    <row r="110" spans="1:2" x14ac:dyDescent="0.25">
      <c r="A110" s="92">
        <v>2211001</v>
      </c>
      <c r="B110" s="93" t="s">
        <v>1770</v>
      </c>
    </row>
    <row r="111" spans="1:2" x14ac:dyDescent="0.25">
      <c r="A111" s="92">
        <v>2211101</v>
      </c>
      <c r="B111" s="93" t="s">
        <v>1771</v>
      </c>
    </row>
    <row r="112" spans="1:2" x14ac:dyDescent="0.25">
      <c r="A112" s="92">
        <v>2211200</v>
      </c>
      <c r="B112" s="93" t="s">
        <v>1772</v>
      </c>
    </row>
    <row r="113" spans="1:2" x14ac:dyDescent="0.25">
      <c r="A113" s="92">
        <v>2211301</v>
      </c>
      <c r="B113" s="93" t="s">
        <v>1773</v>
      </c>
    </row>
    <row r="114" spans="1:2" x14ac:dyDescent="0.25">
      <c r="A114" s="92">
        <v>2219900</v>
      </c>
      <c r="B114" s="93" t="s">
        <v>1774</v>
      </c>
    </row>
    <row r="115" spans="1:2" x14ac:dyDescent="0.25">
      <c r="A115" s="92">
        <v>2219901</v>
      </c>
      <c r="B115" s="93" t="s">
        <v>1775</v>
      </c>
    </row>
    <row r="116" spans="1:2" x14ac:dyDescent="0.25">
      <c r="A116" s="92">
        <v>2219902</v>
      </c>
      <c r="B116" s="93" t="s">
        <v>418</v>
      </c>
    </row>
    <row r="117" spans="1:2" x14ac:dyDescent="0.25">
      <c r="A117" s="92">
        <v>2219903</v>
      </c>
      <c r="B117" s="93" t="s">
        <v>1774</v>
      </c>
    </row>
    <row r="118" spans="1:2" x14ac:dyDescent="0.25">
      <c r="A118" s="92">
        <v>2219904</v>
      </c>
      <c r="B118" s="93" t="s">
        <v>1774</v>
      </c>
    </row>
    <row r="119" spans="1:2" x14ac:dyDescent="0.25">
      <c r="A119" s="92">
        <v>2219905</v>
      </c>
      <c r="B119" s="93" t="s">
        <v>1776</v>
      </c>
    </row>
    <row r="120" spans="1:2" x14ac:dyDescent="0.25">
      <c r="A120" s="92">
        <v>2220001</v>
      </c>
      <c r="B120" s="93" t="s">
        <v>1777</v>
      </c>
    </row>
    <row r="121" spans="1:2" x14ac:dyDescent="0.25">
      <c r="A121" s="92">
        <v>2220101</v>
      </c>
      <c r="B121" s="93" t="s">
        <v>1778</v>
      </c>
    </row>
    <row r="122" spans="1:2" x14ac:dyDescent="0.25">
      <c r="A122" s="92">
        <v>2220301</v>
      </c>
      <c r="B122" s="93" t="s">
        <v>426</v>
      </c>
    </row>
    <row r="123" spans="1:2" x14ac:dyDescent="0.25">
      <c r="A123" s="92">
        <v>2222200</v>
      </c>
      <c r="B123" s="93" t="s">
        <v>1779</v>
      </c>
    </row>
    <row r="124" spans="1:2" x14ac:dyDescent="0.25">
      <c r="A124" s="92">
        <v>2230001</v>
      </c>
      <c r="B124" s="93" t="s">
        <v>1780</v>
      </c>
    </row>
    <row r="125" spans="1:2" x14ac:dyDescent="0.25">
      <c r="A125" s="92">
        <v>2240001</v>
      </c>
      <c r="B125" s="93" t="s">
        <v>1781</v>
      </c>
    </row>
    <row r="126" spans="1:2" x14ac:dyDescent="0.25">
      <c r="A126" s="92">
        <v>2240002</v>
      </c>
      <c r="B126" s="93" t="s">
        <v>1782</v>
      </c>
    </row>
    <row r="127" spans="1:2" x14ac:dyDescent="0.25">
      <c r="A127" s="92">
        <v>2240003</v>
      </c>
      <c r="B127" s="93" t="s">
        <v>431</v>
      </c>
    </row>
    <row r="128" spans="1:2" x14ac:dyDescent="0.25">
      <c r="A128" s="92">
        <v>2240201</v>
      </c>
      <c r="B128" s="93" t="s">
        <v>1783</v>
      </c>
    </row>
    <row r="129" spans="1:2" x14ac:dyDescent="0.25">
      <c r="A129" s="92">
        <v>2250000</v>
      </c>
      <c r="B129" s="93" t="s">
        <v>1784</v>
      </c>
    </row>
    <row r="130" spans="1:2" x14ac:dyDescent="0.25">
      <c r="A130" s="92">
        <v>2250001</v>
      </c>
      <c r="B130" s="93" t="s">
        <v>1785</v>
      </c>
    </row>
    <row r="131" spans="1:2" x14ac:dyDescent="0.25">
      <c r="A131" s="92">
        <v>2250100</v>
      </c>
      <c r="B131" s="93" t="s">
        <v>1786</v>
      </c>
    </row>
    <row r="132" spans="1:2" x14ac:dyDescent="0.25">
      <c r="A132" s="92">
        <v>2250200</v>
      </c>
      <c r="B132" s="93" t="s">
        <v>1787</v>
      </c>
    </row>
    <row r="133" spans="1:2" x14ac:dyDescent="0.25">
      <c r="A133" s="92">
        <v>2250201</v>
      </c>
      <c r="B133" s="93" t="s">
        <v>1788</v>
      </c>
    </row>
    <row r="134" spans="1:2" x14ac:dyDescent="0.25">
      <c r="A134" s="92">
        <v>2260101</v>
      </c>
      <c r="B134" s="93" t="s">
        <v>1789</v>
      </c>
    </row>
    <row r="135" spans="1:2" x14ac:dyDescent="0.25">
      <c r="A135" s="92">
        <v>2260102</v>
      </c>
      <c r="B135" s="93" t="s">
        <v>1790</v>
      </c>
    </row>
    <row r="136" spans="1:2" x14ac:dyDescent="0.25">
      <c r="A136" s="92">
        <v>2260201</v>
      </c>
      <c r="B136" s="93" t="s">
        <v>1791</v>
      </c>
    </row>
    <row r="137" spans="1:2" x14ac:dyDescent="0.25">
      <c r="A137" s="92">
        <v>2260203</v>
      </c>
      <c r="B137" s="93" t="s">
        <v>1792</v>
      </c>
    </row>
    <row r="138" spans="1:2" x14ac:dyDescent="0.25">
      <c r="A138" s="92">
        <v>2260204</v>
      </c>
      <c r="B138" s="93" t="s">
        <v>1792</v>
      </c>
    </row>
    <row r="139" spans="1:2" x14ac:dyDescent="0.25">
      <c r="A139" s="92">
        <v>2260300</v>
      </c>
      <c r="B139" s="93" t="s">
        <v>1793</v>
      </c>
    </row>
    <row r="140" spans="1:2" x14ac:dyDescent="0.25">
      <c r="A140" s="92">
        <v>2260301</v>
      </c>
      <c r="B140" s="93" t="s">
        <v>1794</v>
      </c>
    </row>
    <row r="141" spans="1:2" x14ac:dyDescent="0.25">
      <c r="A141" s="92">
        <v>2260302</v>
      </c>
      <c r="B141" s="93" t="s">
        <v>1795</v>
      </c>
    </row>
    <row r="142" spans="1:2" x14ac:dyDescent="0.25">
      <c r="A142" s="92">
        <v>2260401</v>
      </c>
      <c r="B142" s="93" t="s">
        <v>1796</v>
      </c>
    </row>
    <row r="143" spans="1:2" x14ac:dyDescent="0.25">
      <c r="A143" s="92">
        <v>2260601</v>
      </c>
      <c r="B143" s="93" t="s">
        <v>1797</v>
      </c>
    </row>
    <row r="144" spans="1:2" x14ac:dyDescent="0.25">
      <c r="A144" s="92">
        <v>2260602</v>
      </c>
      <c r="B144" s="93" t="s">
        <v>1797</v>
      </c>
    </row>
    <row r="145" spans="1:2" x14ac:dyDescent="0.25">
      <c r="A145" s="92">
        <v>2260603</v>
      </c>
      <c r="B145" s="93" t="s">
        <v>1797</v>
      </c>
    </row>
    <row r="146" spans="1:2" x14ac:dyDescent="0.25">
      <c r="A146" s="92">
        <v>2260604</v>
      </c>
      <c r="B146" s="93" t="s">
        <v>1797</v>
      </c>
    </row>
    <row r="147" spans="1:2" x14ac:dyDescent="0.25">
      <c r="A147" s="92">
        <v>2260900</v>
      </c>
      <c r="B147" s="93" t="s">
        <v>1798</v>
      </c>
    </row>
    <row r="148" spans="1:2" x14ac:dyDescent="0.25">
      <c r="A148" s="92">
        <v>2260901</v>
      </c>
      <c r="B148" s="93" t="s">
        <v>451</v>
      </c>
    </row>
    <row r="149" spans="1:2" x14ac:dyDescent="0.25">
      <c r="A149" s="92">
        <v>2260902</v>
      </c>
      <c r="B149" s="93" t="s">
        <v>1799</v>
      </c>
    </row>
    <row r="150" spans="1:2" x14ac:dyDescent="0.25">
      <c r="A150" s="92">
        <v>2260903</v>
      </c>
      <c r="B150" s="93" t="s">
        <v>455</v>
      </c>
    </row>
    <row r="151" spans="1:2" x14ac:dyDescent="0.25">
      <c r="A151" s="92">
        <v>2260904</v>
      </c>
      <c r="B151" s="93" t="s">
        <v>1800</v>
      </c>
    </row>
    <row r="152" spans="1:2" x14ac:dyDescent="0.25">
      <c r="A152" s="92">
        <v>2260905</v>
      </c>
      <c r="B152" s="93" t="s">
        <v>457</v>
      </c>
    </row>
    <row r="153" spans="1:2" x14ac:dyDescent="0.25">
      <c r="A153" s="92">
        <v>2260906</v>
      </c>
      <c r="B153" s="93" t="s">
        <v>1801</v>
      </c>
    </row>
    <row r="154" spans="1:2" x14ac:dyDescent="0.25">
      <c r="A154" s="92">
        <v>2260907</v>
      </c>
      <c r="B154" s="93" t="s">
        <v>1802</v>
      </c>
    </row>
    <row r="155" spans="1:2" x14ac:dyDescent="0.25">
      <c r="A155" s="92">
        <v>2260908</v>
      </c>
      <c r="B155" s="93" t="s">
        <v>1803</v>
      </c>
    </row>
    <row r="156" spans="1:2" x14ac:dyDescent="0.25">
      <c r="A156" s="92">
        <v>2260909</v>
      </c>
      <c r="B156" s="93" t="s">
        <v>1804</v>
      </c>
    </row>
    <row r="157" spans="1:2" x14ac:dyDescent="0.25">
      <c r="A157" s="92">
        <v>2260910</v>
      </c>
      <c r="B157" s="93" t="s">
        <v>1798</v>
      </c>
    </row>
    <row r="158" spans="1:2" x14ac:dyDescent="0.25">
      <c r="A158" s="92">
        <v>2260911</v>
      </c>
      <c r="B158" s="93" t="s">
        <v>465</v>
      </c>
    </row>
    <row r="159" spans="1:2" x14ac:dyDescent="0.25">
      <c r="A159" s="92">
        <v>2260912</v>
      </c>
      <c r="B159" s="93" t="s">
        <v>1798</v>
      </c>
    </row>
    <row r="160" spans="1:2" x14ac:dyDescent="0.25">
      <c r="A160" s="92">
        <v>2260913</v>
      </c>
      <c r="B160" s="93" t="s">
        <v>1798</v>
      </c>
    </row>
    <row r="161" spans="1:2" x14ac:dyDescent="0.25">
      <c r="A161" s="92">
        <v>2260914</v>
      </c>
      <c r="B161" s="93" t="s">
        <v>1798</v>
      </c>
    </row>
    <row r="162" spans="1:2" x14ac:dyDescent="0.25">
      <c r="A162" s="92">
        <v>2269900</v>
      </c>
      <c r="B162" s="93" t="s">
        <v>1805</v>
      </c>
    </row>
    <row r="163" spans="1:2" x14ac:dyDescent="0.25">
      <c r="A163" s="92">
        <v>2269901</v>
      </c>
      <c r="B163" s="93" t="s">
        <v>1806</v>
      </c>
    </row>
    <row r="164" spans="1:2" x14ac:dyDescent="0.25">
      <c r="A164" s="92">
        <v>2269902</v>
      </c>
      <c r="B164" s="93" t="s">
        <v>475</v>
      </c>
    </row>
    <row r="165" spans="1:2" x14ac:dyDescent="0.25">
      <c r="A165" s="92">
        <v>2269903</v>
      </c>
      <c r="B165" s="93" t="s">
        <v>1807</v>
      </c>
    </row>
    <row r="166" spans="1:2" x14ac:dyDescent="0.25">
      <c r="A166" s="92">
        <v>2269904</v>
      </c>
      <c r="B166" s="93" t="s">
        <v>477</v>
      </c>
    </row>
    <row r="167" spans="1:2" x14ac:dyDescent="0.25">
      <c r="A167" s="92">
        <v>2269905</v>
      </c>
      <c r="B167" s="93" t="s">
        <v>478</v>
      </c>
    </row>
    <row r="168" spans="1:2" x14ac:dyDescent="0.25">
      <c r="A168" s="92">
        <v>2269906</v>
      </c>
      <c r="B168" s="93" t="s">
        <v>1808</v>
      </c>
    </row>
    <row r="169" spans="1:2" x14ac:dyDescent="0.25">
      <c r="A169" s="92">
        <v>2269907</v>
      </c>
      <c r="B169" s="93" t="s">
        <v>1809</v>
      </c>
    </row>
    <row r="170" spans="1:2" x14ac:dyDescent="0.25">
      <c r="A170" s="92">
        <v>2269908</v>
      </c>
      <c r="B170" s="93" t="s">
        <v>1810</v>
      </c>
    </row>
    <row r="171" spans="1:2" x14ac:dyDescent="0.25">
      <c r="A171" s="92">
        <v>2269909</v>
      </c>
      <c r="B171" s="93" t="s">
        <v>1811</v>
      </c>
    </row>
    <row r="172" spans="1:2" x14ac:dyDescent="0.25">
      <c r="A172" s="92">
        <v>2269910</v>
      </c>
      <c r="B172" s="93" t="s">
        <v>1812</v>
      </c>
    </row>
    <row r="173" spans="1:2" x14ac:dyDescent="0.25">
      <c r="A173" s="92">
        <v>2269911</v>
      </c>
      <c r="B173" s="93" t="s">
        <v>1813</v>
      </c>
    </row>
    <row r="174" spans="1:2" x14ac:dyDescent="0.25">
      <c r="A174" s="92">
        <v>2269912</v>
      </c>
      <c r="B174" s="93" t="s">
        <v>1814</v>
      </c>
    </row>
    <row r="175" spans="1:2" x14ac:dyDescent="0.25">
      <c r="A175" s="92">
        <v>2269913</v>
      </c>
      <c r="B175" s="93" t="s">
        <v>1815</v>
      </c>
    </row>
    <row r="176" spans="1:2" x14ac:dyDescent="0.25">
      <c r="A176" s="92">
        <v>2269914</v>
      </c>
      <c r="B176" s="93" t="s">
        <v>488</v>
      </c>
    </row>
    <row r="177" spans="1:2" x14ac:dyDescent="0.25">
      <c r="A177" s="92">
        <v>2269915</v>
      </c>
      <c r="B177" s="93" t="s">
        <v>1816</v>
      </c>
    </row>
    <row r="178" spans="1:2" x14ac:dyDescent="0.25">
      <c r="A178" s="92">
        <v>2269916</v>
      </c>
      <c r="B178" s="93" t="s">
        <v>1817</v>
      </c>
    </row>
    <row r="179" spans="1:2" x14ac:dyDescent="0.25">
      <c r="A179" s="92">
        <v>2269917</v>
      </c>
      <c r="B179" s="93" t="s">
        <v>1818</v>
      </c>
    </row>
    <row r="180" spans="1:2" x14ac:dyDescent="0.25">
      <c r="A180" s="92">
        <v>2269918</v>
      </c>
      <c r="B180" s="93" t="s">
        <v>492</v>
      </c>
    </row>
    <row r="181" spans="1:2" x14ac:dyDescent="0.25">
      <c r="A181" s="92">
        <v>2269919</v>
      </c>
      <c r="B181" s="93" t="s">
        <v>493</v>
      </c>
    </row>
    <row r="182" spans="1:2" x14ac:dyDescent="0.25">
      <c r="A182" s="92">
        <v>2269920</v>
      </c>
      <c r="B182" s="93" t="s">
        <v>1819</v>
      </c>
    </row>
    <row r="183" spans="1:2" x14ac:dyDescent="0.25">
      <c r="A183" s="92">
        <v>2269921</v>
      </c>
      <c r="B183" s="93" t="s">
        <v>1820</v>
      </c>
    </row>
    <row r="184" spans="1:2" x14ac:dyDescent="0.25">
      <c r="A184" s="92">
        <v>2269922</v>
      </c>
      <c r="B184" s="93" t="s">
        <v>1821</v>
      </c>
    </row>
    <row r="185" spans="1:2" x14ac:dyDescent="0.25">
      <c r="A185" s="92">
        <v>2269923</v>
      </c>
      <c r="B185" s="93" t="s">
        <v>1822</v>
      </c>
    </row>
    <row r="186" spans="1:2" x14ac:dyDescent="0.25">
      <c r="A186" s="92">
        <v>2269924</v>
      </c>
      <c r="B186" s="93" t="s">
        <v>499</v>
      </c>
    </row>
    <row r="187" spans="1:2" x14ac:dyDescent="0.25">
      <c r="A187" s="92">
        <v>2269925</v>
      </c>
      <c r="B187" s="93" t="s">
        <v>1823</v>
      </c>
    </row>
    <row r="188" spans="1:2" x14ac:dyDescent="0.25">
      <c r="A188" s="92">
        <v>2269926</v>
      </c>
      <c r="B188" s="93" t="s">
        <v>1824</v>
      </c>
    </row>
    <row r="189" spans="1:2" x14ac:dyDescent="0.25">
      <c r="A189" s="92">
        <v>2269927</v>
      </c>
      <c r="B189" s="93" t="s">
        <v>501</v>
      </c>
    </row>
    <row r="190" spans="1:2" x14ac:dyDescent="0.25">
      <c r="A190" s="92">
        <v>2269928</v>
      </c>
      <c r="B190" s="93" t="s">
        <v>502</v>
      </c>
    </row>
    <row r="191" spans="1:2" x14ac:dyDescent="0.25">
      <c r="A191" s="92">
        <v>2269929</v>
      </c>
      <c r="B191" s="93" t="s">
        <v>1805</v>
      </c>
    </row>
    <row r="192" spans="1:2" x14ac:dyDescent="0.25">
      <c r="A192" s="92">
        <v>2269930</v>
      </c>
      <c r="B192" s="93" t="s">
        <v>1805</v>
      </c>
    </row>
    <row r="193" spans="1:2" x14ac:dyDescent="0.25">
      <c r="A193" s="92">
        <v>2269931</v>
      </c>
      <c r="B193" s="93" t="s">
        <v>1805</v>
      </c>
    </row>
    <row r="194" spans="1:2" x14ac:dyDescent="0.25">
      <c r="A194" s="92">
        <v>2269933</v>
      </c>
      <c r="B194" s="93" t="s">
        <v>1805</v>
      </c>
    </row>
    <row r="195" spans="1:2" x14ac:dyDescent="0.25">
      <c r="A195" s="92">
        <v>2269934</v>
      </c>
      <c r="B195" s="93" t="s">
        <v>1805</v>
      </c>
    </row>
    <row r="196" spans="1:2" x14ac:dyDescent="0.25">
      <c r="A196" s="92">
        <v>2269935</v>
      </c>
      <c r="B196" s="93" t="s">
        <v>1805</v>
      </c>
    </row>
    <row r="197" spans="1:2" x14ac:dyDescent="0.25">
      <c r="A197" s="92">
        <v>2269936</v>
      </c>
      <c r="B197" s="93" t="s">
        <v>1805</v>
      </c>
    </row>
    <row r="198" spans="1:2" x14ac:dyDescent="0.25">
      <c r="A198" s="92">
        <v>2269937</v>
      </c>
      <c r="B198" s="93" t="s">
        <v>1805</v>
      </c>
    </row>
    <row r="199" spans="1:2" x14ac:dyDescent="0.25">
      <c r="A199" s="92">
        <v>2269938</v>
      </c>
      <c r="B199" s="93" t="s">
        <v>1805</v>
      </c>
    </row>
    <row r="200" spans="1:2" x14ac:dyDescent="0.25">
      <c r="A200" s="92">
        <v>2269939</v>
      </c>
      <c r="B200" s="93" t="s">
        <v>1825</v>
      </c>
    </row>
    <row r="201" spans="1:2" x14ac:dyDescent="0.25">
      <c r="A201" s="92">
        <v>2269940</v>
      </c>
      <c r="B201" s="93" t="s">
        <v>1805</v>
      </c>
    </row>
    <row r="202" spans="1:2" x14ac:dyDescent="0.25">
      <c r="A202" s="92">
        <v>2269941</v>
      </c>
      <c r="B202" s="93" t="s">
        <v>512</v>
      </c>
    </row>
    <row r="203" spans="1:2" x14ac:dyDescent="0.25">
      <c r="A203" s="92">
        <v>2270001</v>
      </c>
      <c r="B203" s="93" t="s">
        <v>1826</v>
      </c>
    </row>
    <row r="204" spans="1:2" x14ac:dyDescent="0.25">
      <c r="A204" s="92">
        <v>2270004</v>
      </c>
      <c r="B204" s="93" t="s">
        <v>1826</v>
      </c>
    </row>
    <row r="205" spans="1:2" x14ac:dyDescent="0.25">
      <c r="A205" s="92">
        <v>2270005</v>
      </c>
      <c r="B205" s="93" t="s">
        <v>1826</v>
      </c>
    </row>
    <row r="206" spans="1:2" x14ac:dyDescent="0.25">
      <c r="A206" s="92">
        <v>2270101</v>
      </c>
      <c r="B206" s="93" t="s">
        <v>1827</v>
      </c>
    </row>
    <row r="207" spans="1:2" x14ac:dyDescent="0.25">
      <c r="A207" s="92">
        <v>2270102</v>
      </c>
      <c r="B207" s="93" t="s">
        <v>1828</v>
      </c>
    </row>
    <row r="208" spans="1:2" x14ac:dyDescent="0.25">
      <c r="A208" s="92">
        <v>2270103</v>
      </c>
      <c r="B208" s="93" t="s">
        <v>1829</v>
      </c>
    </row>
    <row r="209" spans="1:2" x14ac:dyDescent="0.25">
      <c r="A209" s="92">
        <v>2270200</v>
      </c>
      <c r="B209" s="93" t="s">
        <v>1830</v>
      </c>
    </row>
    <row r="210" spans="1:2" x14ac:dyDescent="0.25">
      <c r="A210" s="92">
        <v>2270201</v>
      </c>
      <c r="B210" s="93" t="s">
        <v>1831</v>
      </c>
    </row>
    <row r="211" spans="1:2" x14ac:dyDescent="0.25">
      <c r="A211" s="92">
        <v>2270401</v>
      </c>
      <c r="B211" s="93" t="s">
        <v>1832</v>
      </c>
    </row>
    <row r="212" spans="1:2" x14ac:dyDescent="0.25">
      <c r="A212" s="92">
        <v>2270501</v>
      </c>
      <c r="B212" s="93" t="s">
        <v>1833</v>
      </c>
    </row>
    <row r="213" spans="1:2" x14ac:dyDescent="0.25">
      <c r="A213" s="92">
        <v>2270600</v>
      </c>
      <c r="B213" s="93" t="s">
        <v>1834</v>
      </c>
    </row>
    <row r="214" spans="1:2" x14ac:dyDescent="0.25">
      <c r="A214" s="92">
        <v>2270601</v>
      </c>
      <c r="B214" s="93" t="s">
        <v>1835</v>
      </c>
    </row>
    <row r="215" spans="1:2" x14ac:dyDescent="0.25">
      <c r="A215" s="92">
        <v>2270602</v>
      </c>
      <c r="B215" s="93" t="s">
        <v>1836</v>
      </c>
    </row>
    <row r="216" spans="1:2" x14ac:dyDescent="0.25">
      <c r="A216" s="92">
        <v>2270603</v>
      </c>
      <c r="B216" s="93" t="s">
        <v>1837</v>
      </c>
    </row>
    <row r="217" spans="1:2" x14ac:dyDescent="0.25">
      <c r="A217" s="92">
        <v>2270604</v>
      </c>
      <c r="B217" s="93" t="s">
        <v>1838</v>
      </c>
    </row>
    <row r="218" spans="1:2" x14ac:dyDescent="0.25">
      <c r="A218" s="92">
        <v>2270605</v>
      </c>
      <c r="B218" s="93" t="s">
        <v>1839</v>
      </c>
    </row>
    <row r="219" spans="1:2" x14ac:dyDescent="0.25">
      <c r="A219" s="92">
        <v>2270606</v>
      </c>
      <c r="B219" s="93" t="s">
        <v>1840</v>
      </c>
    </row>
    <row r="220" spans="1:2" x14ac:dyDescent="0.25">
      <c r="A220" s="92">
        <v>2270607</v>
      </c>
      <c r="B220" s="93" t="s">
        <v>1834</v>
      </c>
    </row>
    <row r="221" spans="1:2" x14ac:dyDescent="0.25">
      <c r="A221" s="92">
        <v>2270609</v>
      </c>
      <c r="B221" s="93" t="s">
        <v>1834</v>
      </c>
    </row>
    <row r="222" spans="1:2" x14ac:dyDescent="0.25">
      <c r="A222" s="92">
        <v>2270610</v>
      </c>
      <c r="B222" s="93" t="s">
        <v>1841</v>
      </c>
    </row>
    <row r="223" spans="1:2" x14ac:dyDescent="0.25">
      <c r="A223" s="92">
        <v>2270801</v>
      </c>
      <c r="B223" s="93" t="s">
        <v>1842</v>
      </c>
    </row>
    <row r="224" spans="1:2" x14ac:dyDescent="0.25">
      <c r="A224" s="92">
        <v>2279900</v>
      </c>
      <c r="B224" s="93" t="s">
        <v>527</v>
      </c>
    </row>
    <row r="225" spans="1:2" x14ac:dyDescent="0.25">
      <c r="A225" s="92">
        <v>2279901</v>
      </c>
      <c r="B225" s="93" t="s">
        <v>527</v>
      </c>
    </row>
    <row r="226" spans="1:2" x14ac:dyDescent="0.25">
      <c r="A226" s="92">
        <v>2279902</v>
      </c>
      <c r="B226" s="93" t="s">
        <v>1843</v>
      </c>
    </row>
    <row r="227" spans="1:2" x14ac:dyDescent="0.25">
      <c r="A227" s="92">
        <v>2279903</v>
      </c>
      <c r="B227" s="93" t="s">
        <v>538</v>
      </c>
    </row>
    <row r="228" spans="1:2" x14ac:dyDescent="0.25">
      <c r="A228" s="92">
        <v>2279904</v>
      </c>
      <c r="B228" s="93" t="s">
        <v>1844</v>
      </c>
    </row>
    <row r="229" spans="1:2" x14ac:dyDescent="0.25">
      <c r="A229" s="92">
        <v>2279905</v>
      </c>
      <c r="B229" s="93" t="s">
        <v>1845</v>
      </c>
    </row>
    <row r="230" spans="1:2" x14ac:dyDescent="0.25">
      <c r="A230" s="92">
        <v>2279906</v>
      </c>
      <c r="B230" s="93" t="s">
        <v>1846</v>
      </c>
    </row>
    <row r="231" spans="1:2" x14ac:dyDescent="0.25">
      <c r="A231" s="92">
        <v>2279907</v>
      </c>
      <c r="B231" s="93" t="s">
        <v>1847</v>
      </c>
    </row>
    <row r="232" spans="1:2" x14ac:dyDescent="0.25">
      <c r="A232" s="92">
        <v>2279908</v>
      </c>
      <c r="B232" s="93" t="s">
        <v>1848</v>
      </c>
    </row>
    <row r="233" spans="1:2" x14ac:dyDescent="0.25">
      <c r="A233" s="92">
        <v>2279909</v>
      </c>
      <c r="B233" s="93" t="s">
        <v>1849</v>
      </c>
    </row>
    <row r="234" spans="1:2" x14ac:dyDescent="0.25">
      <c r="A234" s="92">
        <v>2279910</v>
      </c>
      <c r="B234" s="93" t="s">
        <v>545</v>
      </c>
    </row>
    <row r="235" spans="1:2" x14ac:dyDescent="0.25">
      <c r="A235" s="92">
        <v>2279911</v>
      </c>
      <c r="B235" s="93" t="s">
        <v>1850</v>
      </c>
    </row>
    <row r="236" spans="1:2" x14ac:dyDescent="0.25">
      <c r="A236" s="92">
        <v>2279912</v>
      </c>
      <c r="B236" s="93" t="s">
        <v>547</v>
      </c>
    </row>
    <row r="237" spans="1:2" x14ac:dyDescent="0.25">
      <c r="A237" s="92">
        <v>2279913</v>
      </c>
      <c r="B237" s="93" t="s">
        <v>1851</v>
      </c>
    </row>
    <row r="238" spans="1:2" x14ac:dyDescent="0.25">
      <c r="A238" s="92">
        <v>2279914</v>
      </c>
      <c r="B238" s="93" t="s">
        <v>1852</v>
      </c>
    </row>
    <row r="239" spans="1:2" x14ac:dyDescent="0.25">
      <c r="A239" s="92">
        <v>2279915</v>
      </c>
      <c r="B239" s="93" t="s">
        <v>1853</v>
      </c>
    </row>
    <row r="240" spans="1:2" x14ac:dyDescent="0.25">
      <c r="A240" s="92">
        <v>2279916</v>
      </c>
      <c r="B240" s="93" t="s">
        <v>1854</v>
      </c>
    </row>
    <row r="241" spans="1:2" x14ac:dyDescent="0.25">
      <c r="A241" s="92">
        <v>2279917</v>
      </c>
      <c r="B241" s="93" t="s">
        <v>1855</v>
      </c>
    </row>
    <row r="242" spans="1:2" x14ac:dyDescent="0.25">
      <c r="A242" s="92">
        <v>2279918</v>
      </c>
      <c r="B242" s="93" t="s">
        <v>1856</v>
      </c>
    </row>
    <row r="243" spans="1:2" x14ac:dyDescent="0.25">
      <c r="A243" s="92">
        <v>2279919</v>
      </c>
      <c r="B243" s="93" t="s">
        <v>1857</v>
      </c>
    </row>
    <row r="244" spans="1:2" x14ac:dyDescent="0.25">
      <c r="A244" s="92">
        <v>2279920</v>
      </c>
      <c r="B244" s="93" t="s">
        <v>1858</v>
      </c>
    </row>
    <row r="245" spans="1:2" x14ac:dyDescent="0.25">
      <c r="A245" s="92">
        <v>2279921</v>
      </c>
      <c r="B245" s="93" t="s">
        <v>1859</v>
      </c>
    </row>
    <row r="246" spans="1:2" x14ac:dyDescent="0.25">
      <c r="A246" s="92">
        <v>2279922</v>
      </c>
      <c r="B246" s="93" t="s">
        <v>549</v>
      </c>
    </row>
    <row r="247" spans="1:2" x14ac:dyDescent="0.25">
      <c r="A247" s="92">
        <v>2279924</v>
      </c>
      <c r="B247" s="93" t="s">
        <v>550</v>
      </c>
    </row>
    <row r="248" spans="1:2" x14ac:dyDescent="0.25">
      <c r="A248" s="92">
        <v>2279925</v>
      </c>
      <c r="B248" s="93" t="s">
        <v>1860</v>
      </c>
    </row>
    <row r="249" spans="1:2" x14ac:dyDescent="0.25">
      <c r="A249" s="92">
        <v>2279926</v>
      </c>
      <c r="B249" s="93" t="s">
        <v>551</v>
      </c>
    </row>
    <row r="250" spans="1:2" x14ac:dyDescent="0.25">
      <c r="A250" s="92">
        <v>2279927</v>
      </c>
      <c r="B250" s="93" t="s">
        <v>1861</v>
      </c>
    </row>
    <row r="251" spans="1:2" x14ac:dyDescent="0.25">
      <c r="A251" s="92">
        <v>2279928</v>
      </c>
      <c r="B251" s="93" t="s">
        <v>553</v>
      </c>
    </row>
    <row r="252" spans="1:2" x14ac:dyDescent="0.25">
      <c r="A252" s="92">
        <v>2279929</v>
      </c>
      <c r="B252" s="93" t="s">
        <v>554</v>
      </c>
    </row>
    <row r="253" spans="1:2" x14ac:dyDescent="0.25">
      <c r="A253" s="92">
        <v>2279930</v>
      </c>
      <c r="B253" s="93" t="s">
        <v>1862</v>
      </c>
    </row>
    <row r="254" spans="1:2" x14ac:dyDescent="0.25">
      <c r="A254" s="92">
        <v>2279931</v>
      </c>
      <c r="B254" s="93" t="s">
        <v>1863</v>
      </c>
    </row>
    <row r="255" spans="1:2" x14ac:dyDescent="0.25">
      <c r="A255" s="92">
        <v>2279932</v>
      </c>
      <c r="B255" s="93" t="s">
        <v>1864</v>
      </c>
    </row>
    <row r="256" spans="1:2" x14ac:dyDescent="0.25">
      <c r="A256" s="92">
        <v>2279933</v>
      </c>
      <c r="B256" s="93" t="s">
        <v>1865</v>
      </c>
    </row>
    <row r="257" spans="1:2" x14ac:dyDescent="0.25">
      <c r="A257" s="92">
        <v>2279934</v>
      </c>
      <c r="B257" s="93" t="s">
        <v>1866</v>
      </c>
    </row>
    <row r="258" spans="1:2" x14ac:dyDescent="0.25">
      <c r="A258" s="92">
        <v>2279935</v>
      </c>
      <c r="B258" s="93" t="s">
        <v>1867</v>
      </c>
    </row>
    <row r="259" spans="1:2" x14ac:dyDescent="0.25">
      <c r="A259" s="92">
        <v>2279936</v>
      </c>
      <c r="B259" s="93" t="s">
        <v>1868</v>
      </c>
    </row>
    <row r="260" spans="1:2" x14ac:dyDescent="0.25">
      <c r="A260" s="92">
        <v>2279937</v>
      </c>
      <c r="B260" s="93" t="s">
        <v>557</v>
      </c>
    </row>
    <row r="261" spans="1:2" x14ac:dyDescent="0.25">
      <c r="A261" s="92">
        <v>2279938</v>
      </c>
      <c r="B261" s="93" t="s">
        <v>1869</v>
      </c>
    </row>
    <row r="262" spans="1:2" x14ac:dyDescent="0.25">
      <c r="A262" s="92">
        <v>2279939</v>
      </c>
      <c r="B262" s="93" t="s">
        <v>558</v>
      </c>
    </row>
    <row r="263" spans="1:2" x14ac:dyDescent="0.25">
      <c r="A263" s="92">
        <v>2279940</v>
      </c>
      <c r="B263" s="93" t="s">
        <v>1870</v>
      </c>
    </row>
    <row r="264" spans="1:2" x14ac:dyDescent="0.25">
      <c r="A264" s="92">
        <v>2279941</v>
      </c>
      <c r="B264" s="93" t="s">
        <v>560</v>
      </c>
    </row>
    <row r="265" spans="1:2" x14ac:dyDescent="0.25">
      <c r="A265" s="92">
        <v>2279942</v>
      </c>
      <c r="B265" s="93" t="s">
        <v>539</v>
      </c>
    </row>
    <row r="266" spans="1:2" x14ac:dyDescent="0.25">
      <c r="A266" s="92">
        <v>2279943</v>
      </c>
      <c r="B266" s="93" t="s">
        <v>1871</v>
      </c>
    </row>
    <row r="267" spans="1:2" x14ac:dyDescent="0.25">
      <c r="A267" s="92">
        <v>2279944</v>
      </c>
      <c r="B267" s="93" t="s">
        <v>1872</v>
      </c>
    </row>
    <row r="268" spans="1:2" x14ac:dyDescent="0.25">
      <c r="A268" s="92">
        <v>2279945</v>
      </c>
      <c r="B268" s="93" t="s">
        <v>1873</v>
      </c>
    </row>
    <row r="269" spans="1:2" x14ac:dyDescent="0.25">
      <c r="A269" s="92">
        <v>2279946</v>
      </c>
      <c r="B269" s="93" t="s">
        <v>1873</v>
      </c>
    </row>
    <row r="270" spans="1:2" x14ac:dyDescent="0.25">
      <c r="A270" s="92">
        <v>2279947</v>
      </c>
      <c r="B270" s="93" t="s">
        <v>1873</v>
      </c>
    </row>
    <row r="271" spans="1:2" x14ac:dyDescent="0.25">
      <c r="A271" s="92">
        <v>2279948</v>
      </c>
      <c r="B271" s="93" t="s">
        <v>1873</v>
      </c>
    </row>
    <row r="272" spans="1:2" x14ac:dyDescent="0.25">
      <c r="A272" s="92">
        <v>2279949</v>
      </c>
      <c r="B272" s="93" t="s">
        <v>1873</v>
      </c>
    </row>
    <row r="273" spans="1:2" x14ac:dyDescent="0.25">
      <c r="A273" s="92">
        <v>2279950</v>
      </c>
      <c r="B273" s="93" t="s">
        <v>1873</v>
      </c>
    </row>
    <row r="274" spans="1:2" x14ac:dyDescent="0.25">
      <c r="A274" s="92">
        <v>2279951</v>
      </c>
      <c r="B274" s="93" t="s">
        <v>1873</v>
      </c>
    </row>
    <row r="275" spans="1:2" x14ac:dyDescent="0.25">
      <c r="A275" s="92">
        <v>2279952</v>
      </c>
      <c r="B275" s="93" t="s">
        <v>1873</v>
      </c>
    </row>
    <row r="276" spans="1:2" x14ac:dyDescent="0.25">
      <c r="A276" s="92">
        <v>2279953</v>
      </c>
      <c r="B276" s="93" t="s">
        <v>1873</v>
      </c>
    </row>
    <row r="277" spans="1:2" x14ac:dyDescent="0.25">
      <c r="A277" s="92">
        <v>2279954</v>
      </c>
      <c r="B277" s="93" t="s">
        <v>1873</v>
      </c>
    </row>
    <row r="278" spans="1:2" x14ac:dyDescent="0.25">
      <c r="A278" s="92">
        <v>2279955</v>
      </c>
      <c r="B278" s="93" t="s">
        <v>1873</v>
      </c>
    </row>
    <row r="279" spans="1:2" x14ac:dyDescent="0.25">
      <c r="A279" s="92">
        <v>2279956</v>
      </c>
      <c r="B279" s="93" t="s">
        <v>1873</v>
      </c>
    </row>
    <row r="280" spans="1:2" x14ac:dyDescent="0.25">
      <c r="A280" s="92">
        <v>2279957</v>
      </c>
      <c r="B280" s="93" t="s">
        <v>1873</v>
      </c>
    </row>
    <row r="281" spans="1:2" x14ac:dyDescent="0.25">
      <c r="A281" s="92">
        <v>2279958</v>
      </c>
      <c r="B281" s="93" t="s">
        <v>1873</v>
      </c>
    </row>
    <row r="282" spans="1:2" x14ac:dyDescent="0.25">
      <c r="A282" s="92">
        <v>2279959</v>
      </c>
      <c r="B282" s="93" t="s">
        <v>1873</v>
      </c>
    </row>
    <row r="283" spans="1:2" x14ac:dyDescent="0.25">
      <c r="A283" s="92">
        <v>2279960</v>
      </c>
      <c r="B283" s="93" t="s">
        <v>1874</v>
      </c>
    </row>
    <row r="284" spans="1:2" x14ac:dyDescent="0.25">
      <c r="A284" s="92">
        <v>2279961</v>
      </c>
      <c r="B284" s="93" t="s">
        <v>572</v>
      </c>
    </row>
    <row r="285" spans="1:2" x14ac:dyDescent="0.25">
      <c r="A285" s="92">
        <v>2279962</v>
      </c>
      <c r="B285" s="93" t="s">
        <v>573</v>
      </c>
    </row>
    <row r="286" spans="1:2" x14ac:dyDescent="0.25">
      <c r="A286" s="92">
        <v>2279963</v>
      </c>
      <c r="B286" s="93" t="s">
        <v>1875</v>
      </c>
    </row>
    <row r="287" spans="1:2" x14ac:dyDescent="0.25">
      <c r="A287" s="92">
        <v>2279964</v>
      </c>
      <c r="B287" s="93" t="s">
        <v>1876</v>
      </c>
    </row>
    <row r="288" spans="1:2" x14ac:dyDescent="0.25">
      <c r="A288" s="92">
        <v>2290000</v>
      </c>
      <c r="B288" s="93" t="s">
        <v>1877</v>
      </c>
    </row>
    <row r="289" spans="1:2" x14ac:dyDescent="0.25">
      <c r="A289" s="92">
        <v>2300001</v>
      </c>
      <c r="B289" s="93" t="s">
        <v>1878</v>
      </c>
    </row>
    <row r="290" spans="1:2" x14ac:dyDescent="0.25">
      <c r="A290" s="92">
        <v>2300002</v>
      </c>
      <c r="B290" s="93" t="s">
        <v>1879</v>
      </c>
    </row>
    <row r="291" spans="1:2" x14ac:dyDescent="0.25">
      <c r="A291" s="92">
        <v>2302000</v>
      </c>
      <c r="B291" s="93" t="s">
        <v>1880</v>
      </c>
    </row>
    <row r="292" spans="1:2" x14ac:dyDescent="0.25">
      <c r="A292" s="92">
        <v>2302001</v>
      </c>
      <c r="B292" s="93" t="s">
        <v>1881</v>
      </c>
    </row>
    <row r="293" spans="1:2" x14ac:dyDescent="0.25">
      <c r="A293" s="92">
        <v>2310000</v>
      </c>
      <c r="B293" s="93" t="s">
        <v>1882</v>
      </c>
    </row>
    <row r="294" spans="1:2" x14ac:dyDescent="0.25">
      <c r="A294" s="92">
        <v>2310001</v>
      </c>
      <c r="B294" s="93" t="s">
        <v>1883</v>
      </c>
    </row>
    <row r="295" spans="1:2" x14ac:dyDescent="0.25">
      <c r="A295" s="92">
        <v>2312000</v>
      </c>
      <c r="B295" s="93" t="s">
        <v>1880</v>
      </c>
    </row>
    <row r="296" spans="1:2" x14ac:dyDescent="0.25">
      <c r="A296" s="92">
        <v>2312001</v>
      </c>
      <c r="B296" s="93" t="s">
        <v>1884</v>
      </c>
    </row>
    <row r="297" spans="1:2" x14ac:dyDescent="0.25">
      <c r="A297" s="92">
        <v>2330000</v>
      </c>
      <c r="B297" s="93" t="s">
        <v>1885</v>
      </c>
    </row>
    <row r="298" spans="1:2" x14ac:dyDescent="0.25">
      <c r="A298" s="92">
        <v>2330001</v>
      </c>
      <c r="B298" s="93" t="s">
        <v>1886</v>
      </c>
    </row>
    <row r="299" spans="1:2" x14ac:dyDescent="0.25">
      <c r="A299" s="92">
        <v>2330002</v>
      </c>
      <c r="B299" s="93" t="s">
        <v>1887</v>
      </c>
    </row>
    <row r="300" spans="1:2" x14ac:dyDescent="0.25">
      <c r="A300" s="92">
        <v>2400000</v>
      </c>
      <c r="B300" s="93" t="s">
        <v>1888</v>
      </c>
    </row>
    <row r="301" spans="1:2" x14ac:dyDescent="0.25">
      <c r="A301" s="92">
        <v>2400001</v>
      </c>
      <c r="B301" s="93" t="s">
        <v>1889</v>
      </c>
    </row>
    <row r="302" spans="1:2" x14ac:dyDescent="0.25">
      <c r="A302" s="92">
        <v>2400002</v>
      </c>
      <c r="B302" s="93" t="s">
        <v>1888</v>
      </c>
    </row>
    <row r="303" spans="1:2" x14ac:dyDescent="0.25">
      <c r="A303" s="92">
        <v>2500101</v>
      </c>
      <c r="B303" s="93" t="s">
        <v>1890</v>
      </c>
    </row>
    <row r="304" spans="1:2" x14ac:dyDescent="0.25">
      <c r="A304" s="92">
        <v>2500201</v>
      </c>
      <c r="B304" s="93" t="s">
        <v>1891</v>
      </c>
    </row>
    <row r="305" spans="1:2" x14ac:dyDescent="0.25">
      <c r="A305" s="92">
        <v>2500301</v>
      </c>
      <c r="B305" s="93" t="s">
        <v>586</v>
      </c>
    </row>
    <row r="306" spans="1:2" x14ac:dyDescent="0.25">
      <c r="A306" s="92">
        <v>2500401</v>
      </c>
      <c r="B306" s="93" t="s">
        <v>1892</v>
      </c>
    </row>
    <row r="307" spans="1:2" x14ac:dyDescent="0.25">
      <c r="A307" s="92">
        <v>2600001</v>
      </c>
      <c r="B307" s="93" t="s">
        <v>1893</v>
      </c>
    </row>
    <row r="308" spans="1:2" x14ac:dyDescent="0.25">
      <c r="A308" s="92">
        <v>2600002</v>
      </c>
      <c r="B308" s="93" t="s">
        <v>1894</v>
      </c>
    </row>
    <row r="309" spans="1:2" x14ac:dyDescent="0.25">
      <c r="A309" s="92">
        <v>2600401</v>
      </c>
      <c r="B309" s="93" t="s">
        <v>1895</v>
      </c>
    </row>
    <row r="310" spans="1:2" x14ac:dyDescent="0.25">
      <c r="A310" s="92">
        <v>2600501</v>
      </c>
      <c r="B310" s="93" t="s">
        <v>1895</v>
      </c>
    </row>
    <row r="311" spans="1:2" x14ac:dyDescent="0.25">
      <c r="A311" s="92">
        <v>2600801</v>
      </c>
      <c r="B311" s="93" t="s">
        <v>1895</v>
      </c>
    </row>
    <row r="312" spans="1:2" x14ac:dyDescent="0.25">
      <c r="A312" s="92">
        <v>3100001</v>
      </c>
      <c r="B312" s="93" t="s">
        <v>1896</v>
      </c>
    </row>
    <row r="313" spans="1:2" x14ac:dyDescent="0.25">
      <c r="A313" s="92">
        <v>3100002</v>
      </c>
      <c r="B313" s="93" t="s">
        <v>1897</v>
      </c>
    </row>
    <row r="314" spans="1:2" x14ac:dyDescent="0.25">
      <c r="A314" s="92">
        <v>3100003</v>
      </c>
      <c r="B314" s="93" t="s">
        <v>1898</v>
      </c>
    </row>
    <row r="315" spans="1:2" x14ac:dyDescent="0.25">
      <c r="A315" s="92">
        <v>3100004</v>
      </c>
      <c r="B315" s="93" t="s">
        <v>1899</v>
      </c>
    </row>
    <row r="316" spans="1:2" x14ac:dyDescent="0.25">
      <c r="A316" s="92">
        <v>3100009</v>
      </c>
      <c r="B316" s="93" t="s">
        <v>593</v>
      </c>
    </row>
    <row r="317" spans="1:2" x14ac:dyDescent="0.25">
      <c r="A317" s="92">
        <v>3100010</v>
      </c>
      <c r="B317" s="93" t="s">
        <v>1900</v>
      </c>
    </row>
    <row r="318" spans="1:2" x14ac:dyDescent="0.25">
      <c r="A318" s="92">
        <v>3100011</v>
      </c>
      <c r="B318" s="93" t="s">
        <v>1901</v>
      </c>
    </row>
    <row r="319" spans="1:2" x14ac:dyDescent="0.25">
      <c r="A319" s="92">
        <v>3100012</v>
      </c>
      <c r="B319" s="93" t="s">
        <v>595</v>
      </c>
    </row>
    <row r="320" spans="1:2" x14ac:dyDescent="0.25">
      <c r="A320" s="92">
        <v>3103701</v>
      </c>
      <c r="B320" s="93" t="s">
        <v>1902</v>
      </c>
    </row>
    <row r="321" spans="1:2" x14ac:dyDescent="0.25">
      <c r="A321" s="92">
        <v>3104401</v>
      </c>
      <c r="B321" s="93" t="s">
        <v>1903</v>
      </c>
    </row>
    <row r="322" spans="1:2" x14ac:dyDescent="0.25">
      <c r="A322" s="92">
        <v>3104801</v>
      </c>
      <c r="B322" s="93" t="s">
        <v>1904</v>
      </c>
    </row>
    <row r="323" spans="1:2" x14ac:dyDescent="0.25">
      <c r="A323" s="92">
        <v>3105101</v>
      </c>
      <c r="B323" s="93" t="s">
        <v>1905</v>
      </c>
    </row>
    <row r="324" spans="1:2" x14ac:dyDescent="0.25">
      <c r="A324" s="92">
        <v>3105501</v>
      </c>
      <c r="B324" s="93" t="s">
        <v>1906</v>
      </c>
    </row>
    <row r="325" spans="1:2" x14ac:dyDescent="0.25">
      <c r="A325" s="92">
        <v>3105801</v>
      </c>
      <c r="B325" s="93" t="s">
        <v>1907</v>
      </c>
    </row>
    <row r="326" spans="1:2" x14ac:dyDescent="0.25">
      <c r="A326" s="92">
        <v>3105901</v>
      </c>
      <c r="B326" s="93" t="s">
        <v>1908</v>
      </c>
    </row>
    <row r="327" spans="1:2" x14ac:dyDescent="0.25">
      <c r="A327" s="92">
        <v>3106201</v>
      </c>
      <c r="B327" s="93" t="s">
        <v>1909</v>
      </c>
    </row>
    <row r="328" spans="1:2" x14ac:dyDescent="0.25">
      <c r="A328" s="92">
        <v>3106301</v>
      </c>
      <c r="B328" s="93" t="s">
        <v>1910</v>
      </c>
    </row>
    <row r="329" spans="1:2" x14ac:dyDescent="0.25">
      <c r="A329" s="92">
        <v>3106401</v>
      </c>
      <c r="B329" s="93" t="s">
        <v>1911</v>
      </c>
    </row>
    <row r="330" spans="1:2" x14ac:dyDescent="0.25">
      <c r="A330" s="92">
        <v>3106501</v>
      </c>
      <c r="B330" s="93" t="s">
        <v>1912</v>
      </c>
    </row>
    <row r="331" spans="1:2" x14ac:dyDescent="0.25">
      <c r="A331" s="92">
        <v>3106601</v>
      </c>
      <c r="B331" s="93" t="s">
        <v>1913</v>
      </c>
    </row>
    <row r="332" spans="1:2" x14ac:dyDescent="0.25">
      <c r="A332" s="92">
        <v>3106701</v>
      </c>
      <c r="B332" s="93" t="s">
        <v>1914</v>
      </c>
    </row>
    <row r="333" spans="1:2" x14ac:dyDescent="0.25">
      <c r="A333" s="92">
        <v>3106901</v>
      </c>
      <c r="B333" s="93" t="s">
        <v>1915</v>
      </c>
    </row>
    <row r="334" spans="1:2" x14ac:dyDescent="0.25">
      <c r="A334" s="92">
        <v>3106902</v>
      </c>
      <c r="B334" s="93" t="s">
        <v>1916</v>
      </c>
    </row>
    <row r="335" spans="1:2" x14ac:dyDescent="0.25">
      <c r="A335" s="92">
        <v>3106903</v>
      </c>
      <c r="B335" s="93" t="s">
        <v>1917</v>
      </c>
    </row>
    <row r="336" spans="1:2" x14ac:dyDescent="0.25">
      <c r="A336" s="92">
        <v>3107001</v>
      </c>
      <c r="B336" s="93" t="s">
        <v>1918</v>
      </c>
    </row>
    <row r="337" spans="1:2" x14ac:dyDescent="0.25">
      <c r="A337" s="92">
        <v>3107101</v>
      </c>
      <c r="B337" s="93" t="s">
        <v>1919</v>
      </c>
    </row>
    <row r="338" spans="1:2" x14ac:dyDescent="0.25">
      <c r="A338" s="92">
        <v>3110001</v>
      </c>
      <c r="B338" s="93" t="s">
        <v>1920</v>
      </c>
    </row>
    <row r="339" spans="1:2" x14ac:dyDescent="0.25">
      <c r="A339" s="92">
        <v>3410201</v>
      </c>
      <c r="B339" s="93" t="s">
        <v>1921</v>
      </c>
    </row>
    <row r="340" spans="1:2" x14ac:dyDescent="0.25">
      <c r="A340" s="92">
        <v>3410301</v>
      </c>
      <c r="B340" s="93" t="s">
        <v>1922</v>
      </c>
    </row>
    <row r="341" spans="1:2" x14ac:dyDescent="0.25">
      <c r="A341" s="92">
        <v>3410401</v>
      </c>
      <c r="B341" s="93" t="s">
        <v>1923</v>
      </c>
    </row>
    <row r="342" spans="1:2" x14ac:dyDescent="0.25">
      <c r="A342" s="92">
        <v>3410501</v>
      </c>
      <c r="B342" s="93" t="s">
        <v>1924</v>
      </c>
    </row>
    <row r="343" spans="1:2" x14ac:dyDescent="0.25">
      <c r="A343" s="92">
        <v>3520001</v>
      </c>
      <c r="B343" s="93" t="s">
        <v>1925</v>
      </c>
    </row>
    <row r="344" spans="1:2" x14ac:dyDescent="0.25">
      <c r="A344" s="92">
        <v>3590001</v>
      </c>
      <c r="B344" s="93" t="s">
        <v>1926</v>
      </c>
    </row>
    <row r="345" spans="1:2" x14ac:dyDescent="0.25">
      <c r="A345" s="92">
        <v>4000001</v>
      </c>
      <c r="B345" s="93" t="s">
        <v>1927</v>
      </c>
    </row>
    <row r="346" spans="1:2" x14ac:dyDescent="0.25">
      <c r="A346" s="92">
        <v>4100001</v>
      </c>
      <c r="B346" s="93" t="s">
        <v>1928</v>
      </c>
    </row>
    <row r="347" spans="1:2" x14ac:dyDescent="0.25">
      <c r="A347" s="92">
        <v>4100002</v>
      </c>
      <c r="B347" s="93" t="s">
        <v>1927</v>
      </c>
    </row>
    <row r="348" spans="1:2" x14ac:dyDescent="0.25">
      <c r="A348" s="92">
        <v>4100003</v>
      </c>
      <c r="B348" s="93" t="s">
        <v>1929</v>
      </c>
    </row>
    <row r="349" spans="1:2" x14ac:dyDescent="0.25">
      <c r="A349" s="92">
        <v>4100005</v>
      </c>
      <c r="B349" s="93" t="s">
        <v>1930</v>
      </c>
    </row>
    <row r="350" spans="1:2" x14ac:dyDescent="0.25">
      <c r="A350" s="92">
        <v>4100401</v>
      </c>
      <c r="B350" s="93" t="s">
        <v>1931</v>
      </c>
    </row>
    <row r="351" spans="1:2" x14ac:dyDescent="0.25">
      <c r="A351" s="92">
        <v>4100402</v>
      </c>
      <c r="B351" s="93" t="s">
        <v>1932</v>
      </c>
    </row>
    <row r="352" spans="1:2" x14ac:dyDescent="0.25">
      <c r="A352" s="92">
        <v>4100501</v>
      </c>
      <c r="B352" s="93" t="s">
        <v>1933</v>
      </c>
    </row>
    <row r="353" spans="1:2" x14ac:dyDescent="0.25">
      <c r="A353" s="92">
        <v>4100901</v>
      </c>
      <c r="B353" s="93" t="s">
        <v>1934</v>
      </c>
    </row>
    <row r="354" spans="1:2" x14ac:dyDescent="0.25">
      <c r="A354" s="92">
        <v>4101101</v>
      </c>
      <c r="B354" s="93" t="s">
        <v>1927</v>
      </c>
    </row>
    <row r="355" spans="1:2" x14ac:dyDescent="0.25">
      <c r="A355" s="92">
        <v>4490001</v>
      </c>
      <c r="B355" s="93" t="s">
        <v>1935</v>
      </c>
    </row>
    <row r="356" spans="1:2" x14ac:dyDescent="0.25">
      <c r="A356" s="92">
        <v>4490002</v>
      </c>
      <c r="B356" s="93" t="s">
        <v>1936</v>
      </c>
    </row>
    <row r="357" spans="1:2" x14ac:dyDescent="0.25">
      <c r="A357" s="92">
        <v>4650001</v>
      </c>
      <c r="B357" s="93" t="s">
        <v>1937</v>
      </c>
    </row>
    <row r="358" spans="1:2" x14ac:dyDescent="0.25">
      <c r="A358" s="92">
        <v>4650101</v>
      </c>
      <c r="B358" s="93" t="s">
        <v>1938</v>
      </c>
    </row>
    <row r="359" spans="1:2" x14ac:dyDescent="0.25">
      <c r="A359" s="92">
        <v>4650301</v>
      </c>
      <c r="B359" s="93" t="s">
        <v>1939</v>
      </c>
    </row>
    <row r="360" spans="1:2" x14ac:dyDescent="0.25">
      <c r="A360" s="92">
        <v>4670001</v>
      </c>
      <c r="B360" s="93" t="s">
        <v>1940</v>
      </c>
    </row>
    <row r="361" spans="1:2" x14ac:dyDescent="0.25">
      <c r="A361" s="92">
        <v>4670002</v>
      </c>
      <c r="B361" s="93" t="s">
        <v>608</v>
      </c>
    </row>
    <row r="362" spans="1:2" x14ac:dyDescent="0.25">
      <c r="A362" s="92">
        <v>4670101</v>
      </c>
      <c r="B362" s="93" t="s">
        <v>1941</v>
      </c>
    </row>
    <row r="363" spans="1:2" x14ac:dyDescent="0.25">
      <c r="A363" s="92">
        <v>4680001</v>
      </c>
      <c r="B363" s="93" t="s">
        <v>1942</v>
      </c>
    </row>
    <row r="364" spans="1:2" x14ac:dyDescent="0.25">
      <c r="A364" s="92">
        <v>4700001</v>
      </c>
      <c r="B364" s="93" t="s">
        <v>1943</v>
      </c>
    </row>
    <row r="365" spans="1:2" x14ac:dyDescent="0.25">
      <c r="A365" s="92">
        <v>4720001</v>
      </c>
      <c r="B365" s="93" t="s">
        <v>1944</v>
      </c>
    </row>
    <row r="366" spans="1:2" x14ac:dyDescent="0.25">
      <c r="A366" s="92">
        <v>4790001</v>
      </c>
      <c r="B366" s="93" t="s">
        <v>1945</v>
      </c>
    </row>
    <row r="367" spans="1:2" x14ac:dyDescent="0.25">
      <c r="A367" s="92">
        <v>4800001</v>
      </c>
      <c r="B367" s="93" t="s">
        <v>613</v>
      </c>
    </row>
    <row r="368" spans="1:2" x14ac:dyDescent="0.25">
      <c r="A368" s="92">
        <v>4800002</v>
      </c>
      <c r="B368" s="93" t="s">
        <v>1946</v>
      </c>
    </row>
    <row r="369" spans="1:2" x14ac:dyDescent="0.25">
      <c r="A369" s="92">
        <v>4800003</v>
      </c>
      <c r="B369" s="93" t="s">
        <v>614</v>
      </c>
    </row>
    <row r="370" spans="1:2" x14ac:dyDescent="0.25">
      <c r="A370" s="92">
        <v>4800004</v>
      </c>
      <c r="B370" s="93" t="s">
        <v>1528</v>
      </c>
    </row>
    <row r="371" spans="1:2" x14ac:dyDescent="0.25">
      <c r="A371" s="92">
        <v>4800005</v>
      </c>
      <c r="B371" s="93" t="s">
        <v>616</v>
      </c>
    </row>
    <row r="372" spans="1:2" x14ac:dyDescent="0.25">
      <c r="A372" s="92">
        <v>4800006</v>
      </c>
      <c r="B372" s="93" t="s">
        <v>617</v>
      </c>
    </row>
    <row r="373" spans="1:2" x14ac:dyDescent="0.25">
      <c r="A373" s="92">
        <v>4800007</v>
      </c>
      <c r="B373" s="93" t="s">
        <v>1529</v>
      </c>
    </row>
    <row r="374" spans="1:2" x14ac:dyDescent="0.25">
      <c r="A374" s="92">
        <v>4800008</v>
      </c>
      <c r="B374" s="93" t="s">
        <v>618</v>
      </c>
    </row>
    <row r="375" spans="1:2" x14ac:dyDescent="0.25">
      <c r="A375" s="92">
        <v>4800009</v>
      </c>
      <c r="B375" s="93" t="s">
        <v>1947</v>
      </c>
    </row>
    <row r="376" spans="1:2" x14ac:dyDescent="0.25">
      <c r="A376" s="92">
        <v>4800010</v>
      </c>
      <c r="B376" s="93" t="s">
        <v>1530</v>
      </c>
    </row>
    <row r="377" spans="1:2" x14ac:dyDescent="0.25">
      <c r="A377" s="92">
        <v>4800011</v>
      </c>
      <c r="B377" s="93" t="s">
        <v>1948</v>
      </c>
    </row>
    <row r="378" spans="1:2" x14ac:dyDescent="0.25">
      <c r="A378" s="92">
        <v>4800012</v>
      </c>
      <c r="B378" s="93" t="s">
        <v>1949</v>
      </c>
    </row>
    <row r="379" spans="1:2" x14ac:dyDescent="0.25">
      <c r="A379" s="92">
        <v>4800013</v>
      </c>
      <c r="B379" s="93" t="s">
        <v>620</v>
      </c>
    </row>
    <row r="380" spans="1:2" x14ac:dyDescent="0.25">
      <c r="A380" s="92">
        <v>4800014</v>
      </c>
      <c r="B380" s="93" t="s">
        <v>621</v>
      </c>
    </row>
    <row r="381" spans="1:2" x14ac:dyDescent="0.25">
      <c r="A381" s="92">
        <v>4800015</v>
      </c>
      <c r="B381" s="93" t="s">
        <v>1950</v>
      </c>
    </row>
    <row r="382" spans="1:2" x14ac:dyDescent="0.25">
      <c r="A382" s="92">
        <v>4800016</v>
      </c>
      <c r="B382" s="93" t="s">
        <v>1951</v>
      </c>
    </row>
    <row r="383" spans="1:2" x14ac:dyDescent="0.25">
      <c r="A383" s="92">
        <v>4800017</v>
      </c>
      <c r="B383" s="93" t="s">
        <v>1952</v>
      </c>
    </row>
    <row r="384" spans="1:2" x14ac:dyDescent="0.25">
      <c r="A384" s="92">
        <v>4800018</v>
      </c>
      <c r="B384" s="93" t="s">
        <v>622</v>
      </c>
    </row>
    <row r="385" spans="1:2" x14ac:dyDescent="0.25">
      <c r="A385" s="92">
        <v>4800019</v>
      </c>
      <c r="B385" s="93" t="s">
        <v>1531</v>
      </c>
    </row>
    <row r="386" spans="1:2" x14ac:dyDescent="0.25">
      <c r="A386" s="92">
        <v>4800020</v>
      </c>
      <c r="B386" s="93" t="s">
        <v>1953</v>
      </c>
    </row>
    <row r="387" spans="1:2" x14ac:dyDescent="0.25">
      <c r="A387" s="92">
        <v>4800021</v>
      </c>
      <c r="B387" s="93" t="s">
        <v>1954</v>
      </c>
    </row>
    <row r="388" spans="1:2" x14ac:dyDescent="0.25">
      <c r="A388" s="92">
        <v>4800022</v>
      </c>
      <c r="B388" s="93" t="s">
        <v>1955</v>
      </c>
    </row>
    <row r="389" spans="1:2" x14ac:dyDescent="0.25">
      <c r="A389" s="92">
        <v>4800023</v>
      </c>
      <c r="B389" s="93" t="s">
        <v>623</v>
      </c>
    </row>
    <row r="390" spans="1:2" x14ac:dyDescent="0.25">
      <c r="A390" s="92">
        <v>4800024</v>
      </c>
      <c r="B390" s="93" t="s">
        <v>1956</v>
      </c>
    </row>
    <row r="391" spans="1:2" x14ac:dyDescent="0.25">
      <c r="A391" s="92">
        <v>4800025</v>
      </c>
      <c r="B391" s="93" t="s">
        <v>1957</v>
      </c>
    </row>
    <row r="392" spans="1:2" x14ac:dyDescent="0.25">
      <c r="A392" s="92">
        <v>4800026</v>
      </c>
      <c r="B392" s="93" t="s">
        <v>624</v>
      </c>
    </row>
    <row r="393" spans="1:2" x14ac:dyDescent="0.25">
      <c r="A393" s="92">
        <v>4800027</v>
      </c>
      <c r="B393" s="93" t="s">
        <v>1958</v>
      </c>
    </row>
    <row r="394" spans="1:2" x14ac:dyDescent="0.25">
      <c r="A394" s="92">
        <v>4800028</v>
      </c>
      <c r="B394" s="93" t="s">
        <v>626</v>
      </c>
    </row>
    <row r="395" spans="1:2" x14ac:dyDescent="0.25">
      <c r="A395" s="92">
        <v>4800029</v>
      </c>
      <c r="B395" s="93" t="s">
        <v>1959</v>
      </c>
    </row>
    <row r="396" spans="1:2" x14ac:dyDescent="0.25">
      <c r="A396" s="92">
        <v>4800030</v>
      </c>
      <c r="B396" s="93" t="s">
        <v>627</v>
      </c>
    </row>
    <row r="397" spans="1:2" x14ac:dyDescent="0.25">
      <c r="A397" s="92">
        <v>4800031</v>
      </c>
      <c r="B397" s="93" t="s">
        <v>1960</v>
      </c>
    </row>
    <row r="398" spans="1:2" x14ac:dyDescent="0.25">
      <c r="A398" s="92">
        <v>4800032</v>
      </c>
      <c r="B398" s="93" t="s">
        <v>628</v>
      </c>
    </row>
    <row r="399" spans="1:2" x14ac:dyDescent="0.25">
      <c r="A399" s="92">
        <v>4800033</v>
      </c>
      <c r="B399" s="93" t="s">
        <v>1532</v>
      </c>
    </row>
    <row r="400" spans="1:2" x14ac:dyDescent="0.25">
      <c r="A400" s="92">
        <v>4800034</v>
      </c>
      <c r="B400" s="93" t="s">
        <v>1961</v>
      </c>
    </row>
    <row r="401" spans="1:2" x14ac:dyDescent="0.25">
      <c r="A401" s="92">
        <v>4800035</v>
      </c>
      <c r="B401" s="93" t="s">
        <v>629</v>
      </c>
    </row>
    <row r="402" spans="1:2" x14ac:dyDescent="0.25">
      <c r="A402" s="92">
        <v>4800036</v>
      </c>
      <c r="B402" s="93" t="s">
        <v>1962</v>
      </c>
    </row>
    <row r="403" spans="1:2" x14ac:dyDescent="0.25">
      <c r="A403" s="92">
        <v>4800037</v>
      </c>
      <c r="B403" s="93" t="s">
        <v>1963</v>
      </c>
    </row>
    <row r="404" spans="1:2" x14ac:dyDescent="0.25">
      <c r="A404" s="92">
        <v>4800038</v>
      </c>
      <c r="B404" s="93" t="s">
        <v>1964</v>
      </c>
    </row>
    <row r="405" spans="1:2" x14ac:dyDescent="0.25">
      <c r="A405" s="92">
        <v>4800039</v>
      </c>
      <c r="B405" s="93" t="s">
        <v>1965</v>
      </c>
    </row>
    <row r="406" spans="1:2" x14ac:dyDescent="0.25">
      <c r="A406" s="92">
        <v>4800040</v>
      </c>
      <c r="B406" s="93" t="s">
        <v>1966</v>
      </c>
    </row>
    <row r="407" spans="1:2" x14ac:dyDescent="0.25">
      <c r="A407" s="92">
        <v>4800041</v>
      </c>
      <c r="B407" s="93" t="s">
        <v>633</v>
      </c>
    </row>
    <row r="408" spans="1:2" x14ac:dyDescent="0.25">
      <c r="A408" s="92">
        <v>4800042</v>
      </c>
      <c r="B408" s="93" t="s">
        <v>1967</v>
      </c>
    </row>
    <row r="409" spans="1:2" x14ac:dyDescent="0.25">
      <c r="A409" s="92">
        <v>4800043</v>
      </c>
      <c r="B409" s="93" t="s">
        <v>635</v>
      </c>
    </row>
    <row r="410" spans="1:2" x14ac:dyDescent="0.25">
      <c r="A410" s="92">
        <v>4800044</v>
      </c>
      <c r="B410" s="93" t="s">
        <v>1968</v>
      </c>
    </row>
    <row r="411" spans="1:2" x14ac:dyDescent="0.25">
      <c r="A411" s="92">
        <v>4800045</v>
      </c>
      <c r="B411" s="93" t="s">
        <v>1969</v>
      </c>
    </row>
    <row r="412" spans="1:2" x14ac:dyDescent="0.25">
      <c r="A412" s="92">
        <v>4800046</v>
      </c>
      <c r="B412" s="93" t="s">
        <v>638</v>
      </c>
    </row>
    <row r="413" spans="1:2" x14ac:dyDescent="0.25">
      <c r="A413" s="92">
        <v>4800047</v>
      </c>
      <c r="B413" s="93" t="s">
        <v>1970</v>
      </c>
    </row>
    <row r="414" spans="1:2" x14ac:dyDescent="0.25">
      <c r="A414" s="92">
        <v>4800048</v>
      </c>
      <c r="B414" s="93" t="s">
        <v>640</v>
      </c>
    </row>
    <row r="415" spans="1:2" x14ac:dyDescent="0.25">
      <c r="A415" s="92">
        <v>4800049</v>
      </c>
      <c r="B415" s="93" t="s">
        <v>1971</v>
      </c>
    </row>
    <row r="416" spans="1:2" x14ac:dyDescent="0.25">
      <c r="A416" s="92">
        <v>4800050</v>
      </c>
      <c r="B416" s="93" t="s">
        <v>1533</v>
      </c>
    </row>
    <row r="417" spans="1:2" x14ac:dyDescent="0.25">
      <c r="A417" s="92">
        <v>4800051</v>
      </c>
      <c r="B417" s="93" t="s">
        <v>1972</v>
      </c>
    </row>
    <row r="418" spans="1:2" x14ac:dyDescent="0.25">
      <c r="A418" s="92">
        <v>4800052</v>
      </c>
      <c r="B418" s="93" t="s">
        <v>641</v>
      </c>
    </row>
    <row r="419" spans="1:2" x14ac:dyDescent="0.25">
      <c r="A419" s="92">
        <v>4800053</v>
      </c>
      <c r="B419" s="93" t="s">
        <v>642</v>
      </c>
    </row>
    <row r="420" spans="1:2" x14ac:dyDescent="0.25">
      <c r="A420" s="92">
        <v>4800054</v>
      </c>
      <c r="B420" s="93" t="s">
        <v>1973</v>
      </c>
    </row>
    <row r="421" spans="1:2" x14ac:dyDescent="0.25">
      <c r="A421" s="92">
        <v>4800055</v>
      </c>
      <c r="B421" s="93" t="s">
        <v>644</v>
      </c>
    </row>
    <row r="422" spans="1:2" x14ac:dyDescent="0.25">
      <c r="A422" s="92">
        <v>4800056</v>
      </c>
      <c r="B422" s="93" t="s">
        <v>1974</v>
      </c>
    </row>
    <row r="423" spans="1:2" x14ac:dyDescent="0.25">
      <c r="A423" s="92">
        <v>4800057</v>
      </c>
      <c r="B423" s="93" t="s">
        <v>1975</v>
      </c>
    </row>
    <row r="424" spans="1:2" x14ac:dyDescent="0.25">
      <c r="A424" s="92">
        <v>4800058</v>
      </c>
      <c r="B424" s="93" t="s">
        <v>645</v>
      </c>
    </row>
    <row r="425" spans="1:2" x14ac:dyDescent="0.25">
      <c r="A425" s="92">
        <v>4800059</v>
      </c>
      <c r="B425" s="93" t="s">
        <v>1976</v>
      </c>
    </row>
    <row r="426" spans="1:2" x14ac:dyDescent="0.25">
      <c r="A426" s="92">
        <v>4800060</v>
      </c>
      <c r="B426" s="93" t="s">
        <v>647</v>
      </c>
    </row>
    <row r="427" spans="1:2" x14ac:dyDescent="0.25">
      <c r="A427" s="92">
        <v>4800061</v>
      </c>
      <c r="B427" s="93" t="s">
        <v>648</v>
      </c>
    </row>
    <row r="428" spans="1:2" x14ac:dyDescent="0.25">
      <c r="A428" s="92">
        <v>4800062</v>
      </c>
      <c r="B428" s="93" t="s">
        <v>1977</v>
      </c>
    </row>
    <row r="429" spans="1:2" x14ac:dyDescent="0.25">
      <c r="A429" s="92">
        <v>4800063</v>
      </c>
      <c r="B429" s="93" t="s">
        <v>1978</v>
      </c>
    </row>
    <row r="430" spans="1:2" x14ac:dyDescent="0.25">
      <c r="A430" s="92">
        <v>4800064</v>
      </c>
      <c r="B430" s="93" t="s">
        <v>649</v>
      </c>
    </row>
    <row r="431" spans="1:2" x14ac:dyDescent="0.25">
      <c r="A431" s="92">
        <v>4800065</v>
      </c>
      <c r="B431" s="93" t="s">
        <v>650</v>
      </c>
    </row>
    <row r="432" spans="1:2" x14ac:dyDescent="0.25">
      <c r="A432" s="92">
        <v>4800066</v>
      </c>
      <c r="B432" s="93" t="s">
        <v>651</v>
      </c>
    </row>
    <row r="433" spans="1:2" x14ac:dyDescent="0.25">
      <c r="A433" s="92">
        <v>4800067</v>
      </c>
      <c r="B433" s="93" t="s">
        <v>652</v>
      </c>
    </row>
    <row r="434" spans="1:2" x14ac:dyDescent="0.25">
      <c r="A434" s="92">
        <v>4800068</v>
      </c>
      <c r="B434" s="93" t="s">
        <v>653</v>
      </c>
    </row>
    <row r="435" spans="1:2" x14ac:dyDescent="0.25">
      <c r="A435" s="92">
        <v>4800069</v>
      </c>
      <c r="B435" s="93" t="s">
        <v>1979</v>
      </c>
    </row>
    <row r="436" spans="1:2" x14ac:dyDescent="0.25">
      <c r="A436" s="92">
        <v>4800070</v>
      </c>
      <c r="B436" s="93" t="s">
        <v>1980</v>
      </c>
    </row>
    <row r="437" spans="1:2" x14ac:dyDescent="0.25">
      <c r="A437" s="92">
        <v>4800071</v>
      </c>
      <c r="B437" s="93" t="s">
        <v>1981</v>
      </c>
    </row>
    <row r="438" spans="1:2" x14ac:dyDescent="0.25">
      <c r="A438" s="92">
        <v>4800072</v>
      </c>
      <c r="B438" s="93" t="s">
        <v>1982</v>
      </c>
    </row>
    <row r="439" spans="1:2" x14ac:dyDescent="0.25">
      <c r="A439" s="92">
        <v>4800073</v>
      </c>
      <c r="B439" s="93" t="s">
        <v>1983</v>
      </c>
    </row>
    <row r="440" spans="1:2" x14ac:dyDescent="0.25">
      <c r="A440" s="92">
        <v>4800074</v>
      </c>
      <c r="B440" s="93" t="s">
        <v>1984</v>
      </c>
    </row>
    <row r="441" spans="1:2" x14ac:dyDescent="0.25">
      <c r="A441" s="92">
        <v>4800075</v>
      </c>
      <c r="B441" s="93" t="s">
        <v>1985</v>
      </c>
    </row>
    <row r="442" spans="1:2" x14ac:dyDescent="0.25">
      <c r="A442" s="92">
        <v>4800076</v>
      </c>
      <c r="B442" s="93" t="s">
        <v>1986</v>
      </c>
    </row>
    <row r="443" spans="1:2" x14ac:dyDescent="0.25">
      <c r="A443" s="92">
        <v>4800077</v>
      </c>
      <c r="B443" s="93" t="s">
        <v>1987</v>
      </c>
    </row>
    <row r="444" spans="1:2" x14ac:dyDescent="0.25">
      <c r="A444" s="92">
        <v>4800078</v>
      </c>
      <c r="B444" s="93" t="s">
        <v>1988</v>
      </c>
    </row>
    <row r="445" spans="1:2" x14ac:dyDescent="0.25">
      <c r="A445" s="92">
        <v>4800079</v>
      </c>
      <c r="B445" s="93" t="s">
        <v>1989</v>
      </c>
    </row>
    <row r="446" spans="1:2" x14ac:dyDescent="0.25">
      <c r="A446" s="92">
        <v>4800080</v>
      </c>
      <c r="B446" s="93" t="s">
        <v>659</v>
      </c>
    </row>
    <row r="447" spans="1:2" x14ac:dyDescent="0.25">
      <c r="A447" s="92">
        <v>4800081</v>
      </c>
      <c r="B447" s="93" t="s">
        <v>1990</v>
      </c>
    </row>
    <row r="448" spans="1:2" x14ac:dyDescent="0.25">
      <c r="A448" s="92">
        <v>4800082</v>
      </c>
      <c r="B448" s="93" t="s">
        <v>1991</v>
      </c>
    </row>
    <row r="449" spans="1:2" x14ac:dyDescent="0.25">
      <c r="A449" s="92">
        <v>4800083</v>
      </c>
      <c r="B449" s="93" t="s">
        <v>660</v>
      </c>
    </row>
    <row r="450" spans="1:2" x14ac:dyDescent="0.25">
      <c r="A450" s="92">
        <v>4800084</v>
      </c>
      <c r="B450" s="93" t="s">
        <v>1992</v>
      </c>
    </row>
    <row r="451" spans="1:2" x14ac:dyDescent="0.25">
      <c r="A451" s="92">
        <v>4800085</v>
      </c>
      <c r="B451" s="93" t="s">
        <v>661</v>
      </c>
    </row>
    <row r="452" spans="1:2" x14ac:dyDescent="0.25">
      <c r="A452" s="92">
        <v>4800086</v>
      </c>
      <c r="B452" s="93" t="s">
        <v>662</v>
      </c>
    </row>
    <row r="453" spans="1:2" x14ac:dyDescent="0.25">
      <c r="A453" s="92">
        <v>4800087</v>
      </c>
      <c r="B453" s="93" t="s">
        <v>663</v>
      </c>
    </row>
    <row r="454" spans="1:2" x14ac:dyDescent="0.25">
      <c r="A454" s="92">
        <v>4800088</v>
      </c>
      <c r="B454" s="93" t="s">
        <v>663</v>
      </c>
    </row>
    <row r="455" spans="1:2" x14ac:dyDescent="0.25">
      <c r="A455" s="92">
        <v>4800089</v>
      </c>
      <c r="B455" s="93" t="s">
        <v>1993</v>
      </c>
    </row>
    <row r="456" spans="1:2" x14ac:dyDescent="0.25">
      <c r="A456" s="92">
        <v>4800090</v>
      </c>
      <c r="B456" s="93" t="s">
        <v>1994</v>
      </c>
    </row>
    <row r="457" spans="1:2" x14ac:dyDescent="0.25">
      <c r="A457" s="92">
        <v>4800091</v>
      </c>
      <c r="B457" s="93" t="s">
        <v>1995</v>
      </c>
    </row>
    <row r="458" spans="1:2" x14ac:dyDescent="0.25">
      <c r="A458" s="92">
        <v>4800092</v>
      </c>
      <c r="B458" s="93" t="s">
        <v>1996</v>
      </c>
    </row>
    <row r="459" spans="1:2" x14ac:dyDescent="0.25">
      <c r="A459" s="92">
        <v>4800093</v>
      </c>
      <c r="B459" s="93" t="s">
        <v>1997</v>
      </c>
    </row>
    <row r="460" spans="1:2" x14ac:dyDescent="0.25">
      <c r="A460" s="92">
        <v>4800099</v>
      </c>
      <c r="B460" s="93" t="s">
        <v>1998</v>
      </c>
    </row>
    <row r="461" spans="1:2" x14ac:dyDescent="0.25">
      <c r="A461" s="92">
        <v>4800100</v>
      </c>
      <c r="B461" s="93" t="s">
        <v>668</v>
      </c>
    </row>
    <row r="462" spans="1:2" x14ac:dyDescent="0.25">
      <c r="A462" s="92">
        <v>4800101</v>
      </c>
      <c r="B462" s="93" t="s">
        <v>669</v>
      </c>
    </row>
    <row r="463" spans="1:2" x14ac:dyDescent="0.25">
      <c r="A463" s="92">
        <v>4800102</v>
      </c>
      <c r="B463" s="93" t="s">
        <v>670</v>
      </c>
    </row>
    <row r="464" spans="1:2" x14ac:dyDescent="0.25">
      <c r="A464" s="92">
        <v>4800103</v>
      </c>
      <c r="B464" s="93" t="s">
        <v>1999</v>
      </c>
    </row>
    <row r="465" spans="1:2" x14ac:dyDescent="0.25">
      <c r="A465" s="92">
        <v>4800104</v>
      </c>
      <c r="B465" s="93" t="s">
        <v>672</v>
      </c>
    </row>
    <row r="466" spans="1:2" x14ac:dyDescent="0.25">
      <c r="A466" s="92">
        <v>4800105</v>
      </c>
      <c r="B466" s="93" t="s">
        <v>2000</v>
      </c>
    </row>
    <row r="467" spans="1:2" x14ac:dyDescent="0.25">
      <c r="A467" s="92">
        <v>4800106</v>
      </c>
      <c r="B467" s="93" t="s">
        <v>2001</v>
      </c>
    </row>
    <row r="468" spans="1:2" x14ac:dyDescent="0.25">
      <c r="A468" s="92">
        <v>4800107</v>
      </c>
      <c r="B468" s="93" t="s">
        <v>673</v>
      </c>
    </row>
    <row r="469" spans="1:2" x14ac:dyDescent="0.25">
      <c r="A469" s="92">
        <v>4800108</v>
      </c>
      <c r="B469" s="93" t="s">
        <v>2002</v>
      </c>
    </row>
    <row r="470" spans="1:2" x14ac:dyDescent="0.25">
      <c r="A470" s="92">
        <v>4800109</v>
      </c>
      <c r="B470" s="93" t="s">
        <v>2003</v>
      </c>
    </row>
    <row r="471" spans="1:2" x14ac:dyDescent="0.25">
      <c r="A471" s="92">
        <v>4800110</v>
      </c>
      <c r="B471" s="93" t="s">
        <v>674</v>
      </c>
    </row>
    <row r="472" spans="1:2" x14ac:dyDescent="0.25">
      <c r="A472" s="92">
        <v>4800111</v>
      </c>
      <c r="B472" s="93" t="s">
        <v>2004</v>
      </c>
    </row>
    <row r="473" spans="1:2" x14ac:dyDescent="0.25">
      <c r="A473" s="92">
        <v>4800112</v>
      </c>
      <c r="B473" s="93" t="s">
        <v>692</v>
      </c>
    </row>
    <row r="474" spans="1:2" x14ac:dyDescent="0.25">
      <c r="A474" s="92">
        <v>4800113</v>
      </c>
      <c r="B474" s="93" t="s">
        <v>2005</v>
      </c>
    </row>
    <row r="475" spans="1:2" x14ac:dyDescent="0.25">
      <c r="A475" s="92">
        <v>4800114</v>
      </c>
      <c r="B475" s="93" t="s">
        <v>2006</v>
      </c>
    </row>
    <row r="476" spans="1:2" x14ac:dyDescent="0.25">
      <c r="A476" s="92">
        <v>4800115</v>
      </c>
      <c r="B476" s="93" t="s">
        <v>675</v>
      </c>
    </row>
    <row r="477" spans="1:2" x14ac:dyDescent="0.25">
      <c r="A477" s="92">
        <v>4800116</v>
      </c>
      <c r="B477" s="93" t="s">
        <v>2007</v>
      </c>
    </row>
    <row r="478" spans="1:2" x14ac:dyDescent="0.25">
      <c r="A478" s="92">
        <v>4800117</v>
      </c>
      <c r="B478" s="93" t="s">
        <v>2008</v>
      </c>
    </row>
    <row r="479" spans="1:2" x14ac:dyDescent="0.25">
      <c r="A479" s="92">
        <v>4800118</v>
      </c>
      <c r="B479" s="93" t="s">
        <v>2009</v>
      </c>
    </row>
    <row r="480" spans="1:2" x14ac:dyDescent="0.25">
      <c r="A480" s="92">
        <v>4800119</v>
      </c>
      <c r="B480" s="93" t="s">
        <v>2010</v>
      </c>
    </row>
    <row r="481" spans="1:2" x14ac:dyDescent="0.25">
      <c r="A481" s="92">
        <v>4800120</v>
      </c>
      <c r="B481" s="93" t="s">
        <v>2011</v>
      </c>
    </row>
    <row r="482" spans="1:2" x14ac:dyDescent="0.25">
      <c r="A482" s="92">
        <v>4800121</v>
      </c>
      <c r="B482" s="93" t="s">
        <v>2012</v>
      </c>
    </row>
    <row r="483" spans="1:2" x14ac:dyDescent="0.25">
      <c r="A483" s="92">
        <v>4800122</v>
      </c>
      <c r="B483" s="93" t="s">
        <v>2013</v>
      </c>
    </row>
    <row r="484" spans="1:2" x14ac:dyDescent="0.25">
      <c r="A484" s="92">
        <v>4800123</v>
      </c>
      <c r="B484" s="93" t="s">
        <v>2014</v>
      </c>
    </row>
    <row r="485" spans="1:2" x14ac:dyDescent="0.25">
      <c r="A485" s="92">
        <v>4800124</v>
      </c>
      <c r="B485" s="93" t="s">
        <v>677</v>
      </c>
    </row>
    <row r="486" spans="1:2" x14ac:dyDescent="0.25">
      <c r="A486" s="92">
        <v>4800125</v>
      </c>
      <c r="B486" s="93" t="s">
        <v>2015</v>
      </c>
    </row>
    <row r="487" spans="1:2" x14ac:dyDescent="0.25">
      <c r="A487" s="92">
        <v>4800126</v>
      </c>
      <c r="B487" s="93" t="s">
        <v>2016</v>
      </c>
    </row>
    <row r="488" spans="1:2" x14ac:dyDescent="0.25">
      <c r="A488" s="92">
        <v>4800127</v>
      </c>
      <c r="B488" s="93" t="s">
        <v>678</v>
      </c>
    </row>
    <row r="489" spans="1:2" x14ac:dyDescent="0.25">
      <c r="A489" s="92">
        <v>4800128</v>
      </c>
      <c r="B489" s="93" t="s">
        <v>679</v>
      </c>
    </row>
    <row r="490" spans="1:2" x14ac:dyDescent="0.25">
      <c r="A490" s="92">
        <v>4800129</v>
      </c>
      <c r="B490" s="93" t="s">
        <v>2017</v>
      </c>
    </row>
    <row r="491" spans="1:2" x14ac:dyDescent="0.25">
      <c r="A491" s="92">
        <v>4800130</v>
      </c>
      <c r="B491" s="93" t="s">
        <v>680</v>
      </c>
    </row>
    <row r="492" spans="1:2" x14ac:dyDescent="0.25">
      <c r="A492" s="92">
        <v>4800131</v>
      </c>
      <c r="B492" s="93" t="s">
        <v>2018</v>
      </c>
    </row>
    <row r="493" spans="1:2" x14ac:dyDescent="0.25">
      <c r="A493" s="92">
        <v>4800132</v>
      </c>
      <c r="B493" s="93" t="s">
        <v>2019</v>
      </c>
    </row>
    <row r="494" spans="1:2" x14ac:dyDescent="0.25">
      <c r="A494" s="92">
        <v>4800133</v>
      </c>
      <c r="B494" s="93" t="s">
        <v>2020</v>
      </c>
    </row>
    <row r="495" spans="1:2" x14ac:dyDescent="0.25">
      <c r="A495" s="92">
        <v>4800134</v>
      </c>
      <c r="B495" s="93" t="s">
        <v>1537</v>
      </c>
    </row>
    <row r="496" spans="1:2" x14ac:dyDescent="0.25">
      <c r="A496" s="92">
        <v>4800135</v>
      </c>
      <c r="B496" s="93" t="s">
        <v>2021</v>
      </c>
    </row>
    <row r="497" spans="1:2" x14ac:dyDescent="0.25">
      <c r="A497" s="92">
        <v>4800136</v>
      </c>
      <c r="B497" s="93" t="s">
        <v>2022</v>
      </c>
    </row>
    <row r="498" spans="1:2" x14ac:dyDescent="0.25">
      <c r="A498" s="92">
        <v>4800137</v>
      </c>
      <c r="B498" s="93" t="s">
        <v>681</v>
      </c>
    </row>
    <row r="499" spans="1:2" x14ac:dyDescent="0.25">
      <c r="A499" s="92">
        <v>4800138</v>
      </c>
      <c r="B499" s="93" t="s">
        <v>2023</v>
      </c>
    </row>
    <row r="500" spans="1:2" x14ac:dyDescent="0.25">
      <c r="A500" s="92">
        <v>4800139</v>
      </c>
      <c r="B500" s="93" t="s">
        <v>2024</v>
      </c>
    </row>
    <row r="501" spans="1:2" x14ac:dyDescent="0.25">
      <c r="A501" s="92">
        <v>4800140</v>
      </c>
      <c r="B501" s="93" t="s">
        <v>2025</v>
      </c>
    </row>
    <row r="502" spans="1:2" x14ac:dyDescent="0.25">
      <c r="A502" s="92">
        <v>4800141</v>
      </c>
      <c r="B502" s="93" t="s">
        <v>683</v>
      </c>
    </row>
    <row r="503" spans="1:2" x14ac:dyDescent="0.25">
      <c r="A503" s="92">
        <v>4800142</v>
      </c>
      <c r="B503" s="93" t="s">
        <v>2026</v>
      </c>
    </row>
    <row r="504" spans="1:2" x14ac:dyDescent="0.25">
      <c r="A504" s="92">
        <v>4800143</v>
      </c>
      <c r="B504" s="93" t="s">
        <v>2027</v>
      </c>
    </row>
    <row r="505" spans="1:2" x14ac:dyDescent="0.25">
      <c r="A505" s="92">
        <v>4800144</v>
      </c>
      <c r="B505" s="93" t="s">
        <v>2028</v>
      </c>
    </row>
    <row r="506" spans="1:2" x14ac:dyDescent="0.25">
      <c r="A506" s="92">
        <v>4800145</v>
      </c>
      <c r="B506" s="93" t="s">
        <v>2029</v>
      </c>
    </row>
    <row r="507" spans="1:2" x14ac:dyDescent="0.25">
      <c r="A507" s="92">
        <v>4800146</v>
      </c>
      <c r="B507" s="93" t="s">
        <v>2030</v>
      </c>
    </row>
    <row r="508" spans="1:2" x14ac:dyDescent="0.25">
      <c r="A508" s="92">
        <v>4800147</v>
      </c>
      <c r="B508" s="93" t="s">
        <v>2031</v>
      </c>
    </row>
    <row r="509" spans="1:2" x14ac:dyDescent="0.25">
      <c r="A509" s="92">
        <v>4800148</v>
      </c>
      <c r="B509" s="93" t="s">
        <v>2032</v>
      </c>
    </row>
    <row r="510" spans="1:2" x14ac:dyDescent="0.25">
      <c r="A510" s="92">
        <v>4800149</v>
      </c>
      <c r="B510" s="93" t="s">
        <v>2033</v>
      </c>
    </row>
    <row r="511" spans="1:2" x14ac:dyDescent="0.25">
      <c r="A511" s="92">
        <v>4800150</v>
      </c>
      <c r="B511" s="93" t="s">
        <v>2034</v>
      </c>
    </row>
    <row r="512" spans="1:2" x14ac:dyDescent="0.25">
      <c r="A512" s="92">
        <v>4800151</v>
      </c>
      <c r="B512" s="93" t="s">
        <v>2035</v>
      </c>
    </row>
    <row r="513" spans="1:2" x14ac:dyDescent="0.25">
      <c r="A513" s="92">
        <v>4800152</v>
      </c>
      <c r="B513" s="93" t="s">
        <v>2036</v>
      </c>
    </row>
    <row r="514" spans="1:2" x14ac:dyDescent="0.25">
      <c r="A514" s="92">
        <v>4800153</v>
      </c>
      <c r="B514" s="93" t="s">
        <v>687</v>
      </c>
    </row>
    <row r="515" spans="1:2" x14ac:dyDescent="0.25">
      <c r="A515" s="92">
        <v>4800154</v>
      </c>
      <c r="B515" s="93" t="s">
        <v>688</v>
      </c>
    </row>
    <row r="516" spans="1:2" x14ac:dyDescent="0.25">
      <c r="A516" s="92">
        <v>4800155</v>
      </c>
      <c r="B516" s="93" t="s">
        <v>2037</v>
      </c>
    </row>
    <row r="517" spans="1:2" x14ac:dyDescent="0.25">
      <c r="A517" s="92">
        <v>4800156</v>
      </c>
      <c r="B517" s="93" t="s">
        <v>2038</v>
      </c>
    </row>
    <row r="518" spans="1:2" x14ac:dyDescent="0.25">
      <c r="A518" s="92">
        <v>4800157</v>
      </c>
      <c r="B518" s="93" t="s">
        <v>690</v>
      </c>
    </row>
    <row r="519" spans="1:2" x14ac:dyDescent="0.25">
      <c r="A519" s="92">
        <v>4800158</v>
      </c>
      <c r="B519" s="93" t="s">
        <v>691</v>
      </c>
    </row>
    <row r="520" spans="1:2" x14ac:dyDescent="0.25">
      <c r="A520" s="92">
        <v>4800159</v>
      </c>
      <c r="B520" s="93" t="s">
        <v>2039</v>
      </c>
    </row>
    <row r="521" spans="1:2" x14ac:dyDescent="0.25">
      <c r="A521" s="92">
        <v>4800160</v>
      </c>
      <c r="B521" s="93" t="s">
        <v>2040</v>
      </c>
    </row>
    <row r="522" spans="1:2" x14ac:dyDescent="0.25">
      <c r="A522" s="92">
        <v>4800161</v>
      </c>
      <c r="B522" s="93" t="s">
        <v>2041</v>
      </c>
    </row>
    <row r="523" spans="1:2" x14ac:dyDescent="0.25">
      <c r="A523" s="92">
        <v>4800162</v>
      </c>
      <c r="B523" s="93" t="s">
        <v>2040</v>
      </c>
    </row>
    <row r="524" spans="1:2" x14ac:dyDescent="0.25">
      <c r="A524" s="92">
        <v>4800163</v>
      </c>
      <c r="B524" s="93" t="s">
        <v>2040</v>
      </c>
    </row>
    <row r="525" spans="1:2" x14ac:dyDescent="0.25">
      <c r="A525" s="92">
        <v>4800164</v>
      </c>
      <c r="B525" s="93" t="s">
        <v>2040</v>
      </c>
    </row>
    <row r="526" spans="1:2" x14ac:dyDescent="0.25">
      <c r="A526" s="92">
        <v>4800165</v>
      </c>
      <c r="B526" s="93" t="s">
        <v>2040</v>
      </c>
    </row>
    <row r="527" spans="1:2" x14ac:dyDescent="0.25">
      <c r="A527" s="92">
        <v>4800166</v>
      </c>
      <c r="B527" s="93" t="s">
        <v>2042</v>
      </c>
    </row>
    <row r="528" spans="1:2" x14ac:dyDescent="0.25">
      <c r="A528" s="92">
        <v>4800167</v>
      </c>
      <c r="B528" s="93" t="s">
        <v>2040</v>
      </c>
    </row>
    <row r="529" spans="1:2" x14ac:dyDescent="0.25">
      <c r="A529" s="92">
        <v>4800169</v>
      </c>
      <c r="B529" s="93" t="s">
        <v>2040</v>
      </c>
    </row>
    <row r="530" spans="1:2" x14ac:dyDescent="0.25">
      <c r="A530" s="92">
        <v>4800170</v>
      </c>
      <c r="B530" s="93" t="s">
        <v>1534</v>
      </c>
    </row>
    <row r="531" spans="1:2" x14ac:dyDescent="0.25">
      <c r="A531" s="92">
        <v>4800171</v>
      </c>
      <c r="B531" s="93" t="s">
        <v>2043</v>
      </c>
    </row>
    <row r="532" spans="1:2" x14ac:dyDescent="0.25">
      <c r="A532" s="92">
        <v>4800172</v>
      </c>
      <c r="B532" s="93" t="s">
        <v>2044</v>
      </c>
    </row>
    <row r="533" spans="1:2" x14ac:dyDescent="0.25">
      <c r="A533" s="92">
        <v>4800173</v>
      </c>
      <c r="B533" s="93" t="s">
        <v>2045</v>
      </c>
    </row>
    <row r="534" spans="1:2" x14ac:dyDescent="0.25">
      <c r="A534" s="92">
        <v>4800174</v>
      </c>
      <c r="B534" s="93" t="s">
        <v>2046</v>
      </c>
    </row>
    <row r="535" spans="1:2" x14ac:dyDescent="0.25">
      <c r="A535" s="92">
        <v>4800175</v>
      </c>
      <c r="B535" s="93" t="s">
        <v>2047</v>
      </c>
    </row>
    <row r="536" spans="1:2" x14ac:dyDescent="0.25">
      <c r="A536" s="92">
        <v>4800176</v>
      </c>
      <c r="B536" s="93" t="s">
        <v>2034</v>
      </c>
    </row>
    <row r="537" spans="1:2" x14ac:dyDescent="0.25">
      <c r="A537" s="92">
        <v>4800177</v>
      </c>
      <c r="B537" s="93" t="s">
        <v>2048</v>
      </c>
    </row>
    <row r="538" spans="1:2" x14ac:dyDescent="0.25">
      <c r="A538" s="92">
        <v>4800178</v>
      </c>
      <c r="B538" s="93" t="s">
        <v>2049</v>
      </c>
    </row>
    <row r="539" spans="1:2" x14ac:dyDescent="0.25">
      <c r="A539" s="92">
        <v>4800179</v>
      </c>
      <c r="B539" s="93" t="s">
        <v>2050</v>
      </c>
    </row>
    <row r="540" spans="1:2" x14ac:dyDescent="0.25">
      <c r="A540" s="92">
        <v>4800180</v>
      </c>
      <c r="B540" s="93" t="s">
        <v>2051</v>
      </c>
    </row>
    <row r="541" spans="1:2" x14ac:dyDescent="0.25">
      <c r="A541" s="92">
        <v>4800181</v>
      </c>
      <c r="B541" s="93" t="s">
        <v>697</v>
      </c>
    </row>
    <row r="542" spans="1:2" x14ac:dyDescent="0.25">
      <c r="A542" s="92">
        <v>4800182</v>
      </c>
      <c r="B542" s="93" t="s">
        <v>2052</v>
      </c>
    </row>
    <row r="543" spans="1:2" x14ac:dyDescent="0.25">
      <c r="A543" s="92">
        <v>4800183</v>
      </c>
      <c r="B543" s="93" t="s">
        <v>2040</v>
      </c>
    </row>
    <row r="544" spans="1:2" x14ac:dyDescent="0.25">
      <c r="A544" s="92">
        <v>4800184</v>
      </c>
      <c r="B544" s="93" t="s">
        <v>2053</v>
      </c>
    </row>
    <row r="545" spans="1:2" x14ac:dyDescent="0.25">
      <c r="A545" s="92">
        <v>4800185</v>
      </c>
      <c r="B545" s="93" t="s">
        <v>2054</v>
      </c>
    </row>
    <row r="546" spans="1:2" x14ac:dyDescent="0.25">
      <c r="A546" s="92">
        <v>4800186</v>
      </c>
      <c r="B546" s="93" t="s">
        <v>2055</v>
      </c>
    </row>
    <row r="547" spans="1:2" x14ac:dyDescent="0.25">
      <c r="A547" s="92">
        <v>4800187</v>
      </c>
      <c r="B547" s="93" t="s">
        <v>700</v>
      </c>
    </row>
    <row r="548" spans="1:2" x14ac:dyDescent="0.25">
      <c r="A548" s="92">
        <v>4800188</v>
      </c>
      <c r="B548" s="93" t="s">
        <v>2056</v>
      </c>
    </row>
    <row r="549" spans="1:2" x14ac:dyDescent="0.25">
      <c r="A549" s="92">
        <v>4800189</v>
      </c>
      <c r="B549" s="93" t="s">
        <v>2057</v>
      </c>
    </row>
    <row r="550" spans="1:2" x14ac:dyDescent="0.25">
      <c r="A550" s="92">
        <v>4800190</v>
      </c>
      <c r="B550" s="93" t="s">
        <v>1536</v>
      </c>
    </row>
    <row r="551" spans="1:2" x14ac:dyDescent="0.25">
      <c r="A551" s="92">
        <v>4800191</v>
      </c>
      <c r="B551" s="93" t="s">
        <v>2058</v>
      </c>
    </row>
    <row r="552" spans="1:2" x14ac:dyDescent="0.25">
      <c r="A552" s="92">
        <v>4800192</v>
      </c>
      <c r="B552" s="93" t="s">
        <v>2059</v>
      </c>
    </row>
    <row r="553" spans="1:2" x14ac:dyDescent="0.25">
      <c r="A553" s="92">
        <v>4800193</v>
      </c>
      <c r="B553" s="93" t="s">
        <v>2060</v>
      </c>
    </row>
    <row r="554" spans="1:2" x14ac:dyDescent="0.25">
      <c r="A554" s="92">
        <v>4800194</v>
      </c>
      <c r="B554" s="93" t="s">
        <v>2061</v>
      </c>
    </row>
    <row r="555" spans="1:2" x14ac:dyDescent="0.25">
      <c r="A555" s="92">
        <v>4800195</v>
      </c>
      <c r="B555" s="93" t="s">
        <v>2062</v>
      </c>
    </row>
    <row r="556" spans="1:2" x14ac:dyDescent="0.25">
      <c r="A556" s="92">
        <v>4800196</v>
      </c>
      <c r="B556" s="93" t="s">
        <v>2063</v>
      </c>
    </row>
    <row r="557" spans="1:2" x14ac:dyDescent="0.25">
      <c r="A557" s="92">
        <v>4800197</v>
      </c>
      <c r="B557" s="93" t="s">
        <v>2064</v>
      </c>
    </row>
    <row r="558" spans="1:2" x14ac:dyDescent="0.25">
      <c r="A558" s="92">
        <v>4800198</v>
      </c>
      <c r="B558" s="93" t="s">
        <v>2065</v>
      </c>
    </row>
    <row r="559" spans="1:2" x14ac:dyDescent="0.25">
      <c r="A559" s="92">
        <v>4800201</v>
      </c>
      <c r="B559" s="93" t="s">
        <v>2066</v>
      </c>
    </row>
    <row r="560" spans="1:2" x14ac:dyDescent="0.25">
      <c r="A560" s="92">
        <v>4800301</v>
      </c>
      <c r="B560" s="93" t="s">
        <v>2067</v>
      </c>
    </row>
    <row r="561" spans="1:2" x14ac:dyDescent="0.25">
      <c r="A561" s="92">
        <v>4800401</v>
      </c>
      <c r="B561" s="93" t="s">
        <v>2068</v>
      </c>
    </row>
    <row r="562" spans="1:2" x14ac:dyDescent="0.25">
      <c r="A562" s="92">
        <v>4800501</v>
      </c>
      <c r="B562" s="93" t="s">
        <v>2069</v>
      </c>
    </row>
    <row r="563" spans="1:2" x14ac:dyDescent="0.25">
      <c r="A563" s="92">
        <v>4890001</v>
      </c>
      <c r="B563" s="93" t="s">
        <v>2070</v>
      </c>
    </row>
    <row r="564" spans="1:2" x14ac:dyDescent="0.25">
      <c r="A564" s="92">
        <v>4890101</v>
      </c>
      <c r="B564" s="93" t="s">
        <v>2071</v>
      </c>
    </row>
    <row r="565" spans="1:2" x14ac:dyDescent="0.25">
      <c r="A565" s="92">
        <v>4890201</v>
      </c>
      <c r="B565" s="93" t="s">
        <v>2072</v>
      </c>
    </row>
    <row r="566" spans="1:2" x14ac:dyDescent="0.25">
      <c r="A566" s="92">
        <v>4890301</v>
      </c>
      <c r="B566" s="93" t="s">
        <v>2073</v>
      </c>
    </row>
    <row r="567" spans="1:2" x14ac:dyDescent="0.25">
      <c r="A567" s="92">
        <v>4890401</v>
      </c>
      <c r="B567" s="93" t="s">
        <v>2074</v>
      </c>
    </row>
    <row r="568" spans="1:2" x14ac:dyDescent="0.25">
      <c r="A568" s="92">
        <v>4890501</v>
      </c>
      <c r="B568" s="93" t="s">
        <v>2075</v>
      </c>
    </row>
    <row r="569" spans="1:2" x14ac:dyDescent="0.25">
      <c r="A569" s="92">
        <v>4890601</v>
      </c>
      <c r="B569" s="93" t="s">
        <v>2076</v>
      </c>
    </row>
    <row r="570" spans="1:2" x14ac:dyDescent="0.25">
      <c r="A570" s="92">
        <v>4890701</v>
      </c>
      <c r="B570" s="93" t="s">
        <v>2077</v>
      </c>
    </row>
    <row r="571" spans="1:2" x14ac:dyDescent="0.25">
      <c r="A571" s="92">
        <v>4890901</v>
      </c>
      <c r="B571" s="93" t="s">
        <v>2078</v>
      </c>
    </row>
    <row r="572" spans="1:2" x14ac:dyDescent="0.25">
      <c r="A572" s="92">
        <v>4891001</v>
      </c>
      <c r="B572" s="93" t="s">
        <v>2075</v>
      </c>
    </row>
    <row r="573" spans="1:2" x14ac:dyDescent="0.25">
      <c r="A573" s="92">
        <v>4891101</v>
      </c>
      <c r="B573" s="93" t="s">
        <v>2075</v>
      </c>
    </row>
    <row r="574" spans="1:2" x14ac:dyDescent="0.25">
      <c r="A574" s="92">
        <v>4891201</v>
      </c>
      <c r="B574" s="93" t="s">
        <v>2079</v>
      </c>
    </row>
    <row r="575" spans="1:2" x14ac:dyDescent="0.25">
      <c r="A575" s="92">
        <v>4891301</v>
      </c>
      <c r="B575" s="93" t="s">
        <v>2075</v>
      </c>
    </row>
    <row r="576" spans="1:2" x14ac:dyDescent="0.25">
      <c r="A576" s="92">
        <v>4891401</v>
      </c>
      <c r="B576" s="93" t="s">
        <v>2080</v>
      </c>
    </row>
    <row r="577" spans="1:2" x14ac:dyDescent="0.25">
      <c r="A577" s="92">
        <v>4891501</v>
      </c>
      <c r="B577" s="93" t="s">
        <v>2081</v>
      </c>
    </row>
    <row r="578" spans="1:2" x14ac:dyDescent="0.25">
      <c r="A578" s="92">
        <v>4891601</v>
      </c>
      <c r="B578" s="93" t="s">
        <v>2082</v>
      </c>
    </row>
    <row r="579" spans="1:2" x14ac:dyDescent="0.25">
      <c r="A579" s="92">
        <v>4891701</v>
      </c>
      <c r="B579" s="93" t="s">
        <v>2083</v>
      </c>
    </row>
    <row r="580" spans="1:2" x14ac:dyDescent="0.25">
      <c r="A580" s="92">
        <v>4891801</v>
      </c>
      <c r="B580" s="93" t="s">
        <v>2084</v>
      </c>
    </row>
    <row r="581" spans="1:2" x14ac:dyDescent="0.25">
      <c r="A581" s="92">
        <v>4891901</v>
      </c>
      <c r="B581" s="93" t="s">
        <v>2085</v>
      </c>
    </row>
    <row r="582" spans="1:2" x14ac:dyDescent="0.25">
      <c r="A582" s="92">
        <v>4892201</v>
      </c>
      <c r="B582" s="93" t="s">
        <v>2086</v>
      </c>
    </row>
    <row r="583" spans="1:2" x14ac:dyDescent="0.25">
      <c r="A583" s="92">
        <v>4892901</v>
      </c>
      <c r="B583" s="93" t="s">
        <v>2087</v>
      </c>
    </row>
    <row r="584" spans="1:2" x14ac:dyDescent="0.25">
      <c r="A584" s="92">
        <v>4893001</v>
      </c>
      <c r="B584" s="93" t="s">
        <v>2088</v>
      </c>
    </row>
    <row r="585" spans="1:2" x14ac:dyDescent="0.25">
      <c r="A585" s="92">
        <v>4893101</v>
      </c>
      <c r="B585" s="93" t="s">
        <v>2089</v>
      </c>
    </row>
    <row r="586" spans="1:2" x14ac:dyDescent="0.25">
      <c r="A586" s="92">
        <v>4893201</v>
      </c>
      <c r="B586" s="93" t="s">
        <v>2090</v>
      </c>
    </row>
    <row r="587" spans="1:2" x14ac:dyDescent="0.25">
      <c r="A587" s="92">
        <v>4893301</v>
      </c>
      <c r="B587" s="93" t="s">
        <v>2091</v>
      </c>
    </row>
    <row r="588" spans="1:2" x14ac:dyDescent="0.25">
      <c r="A588" s="92">
        <v>4893401</v>
      </c>
      <c r="B588" s="93" t="s">
        <v>2075</v>
      </c>
    </row>
    <row r="589" spans="1:2" x14ac:dyDescent="0.25">
      <c r="A589" s="92">
        <v>4893501</v>
      </c>
      <c r="B589" s="93" t="s">
        <v>2092</v>
      </c>
    </row>
    <row r="590" spans="1:2" x14ac:dyDescent="0.25">
      <c r="A590" s="92">
        <v>4893601</v>
      </c>
      <c r="B590" s="93" t="s">
        <v>2093</v>
      </c>
    </row>
    <row r="591" spans="1:2" x14ac:dyDescent="0.25">
      <c r="A591" s="92">
        <v>4895001</v>
      </c>
      <c r="B591" s="93" t="s">
        <v>2094</v>
      </c>
    </row>
    <row r="592" spans="1:2" x14ac:dyDescent="0.25">
      <c r="A592" s="92">
        <v>4895101</v>
      </c>
      <c r="B592" s="93" t="s">
        <v>2095</v>
      </c>
    </row>
    <row r="593" spans="1:2" x14ac:dyDescent="0.25">
      <c r="A593" s="92">
        <v>4895401</v>
      </c>
      <c r="B593" s="93" t="s">
        <v>2096</v>
      </c>
    </row>
    <row r="594" spans="1:2" x14ac:dyDescent="0.25">
      <c r="A594" s="92">
        <v>4895501</v>
      </c>
      <c r="B594" s="93" t="s">
        <v>2097</v>
      </c>
    </row>
    <row r="595" spans="1:2" x14ac:dyDescent="0.25">
      <c r="A595" s="92">
        <v>4895601</v>
      </c>
      <c r="B595" s="93" t="s">
        <v>2075</v>
      </c>
    </row>
    <row r="596" spans="1:2" x14ac:dyDescent="0.25">
      <c r="A596" s="92">
        <v>4895701</v>
      </c>
      <c r="B596" s="93" t="s">
        <v>2098</v>
      </c>
    </row>
    <row r="597" spans="1:2" x14ac:dyDescent="0.25">
      <c r="A597" s="92">
        <v>4895801</v>
      </c>
      <c r="B597" s="93" t="s">
        <v>2099</v>
      </c>
    </row>
    <row r="598" spans="1:2" x14ac:dyDescent="0.25">
      <c r="A598" s="92">
        <v>4895901</v>
      </c>
      <c r="B598" s="93" t="s">
        <v>2100</v>
      </c>
    </row>
    <row r="599" spans="1:2" x14ac:dyDescent="0.25">
      <c r="A599" s="92">
        <v>4896401</v>
      </c>
      <c r="B599" s="93" t="s">
        <v>2101</v>
      </c>
    </row>
    <row r="600" spans="1:2" x14ac:dyDescent="0.25">
      <c r="A600" s="92">
        <v>4896501</v>
      </c>
      <c r="B600" s="93" t="s">
        <v>2102</v>
      </c>
    </row>
    <row r="601" spans="1:2" x14ac:dyDescent="0.25">
      <c r="A601" s="92">
        <v>4896601</v>
      </c>
      <c r="B601" s="93" t="s">
        <v>2075</v>
      </c>
    </row>
    <row r="602" spans="1:2" x14ac:dyDescent="0.25">
      <c r="A602" s="92">
        <v>4896901</v>
      </c>
      <c r="B602" s="93" t="s">
        <v>2103</v>
      </c>
    </row>
    <row r="603" spans="1:2" x14ac:dyDescent="0.25">
      <c r="A603" s="92">
        <v>4897001</v>
      </c>
      <c r="B603" s="93" t="s">
        <v>2075</v>
      </c>
    </row>
    <row r="604" spans="1:2" x14ac:dyDescent="0.25">
      <c r="A604" s="92">
        <v>4897002</v>
      </c>
      <c r="B604" s="93" t="s">
        <v>2104</v>
      </c>
    </row>
    <row r="605" spans="1:2" x14ac:dyDescent="0.25">
      <c r="A605" s="92">
        <v>4897201</v>
      </c>
      <c r="B605" s="93" t="s">
        <v>2105</v>
      </c>
    </row>
    <row r="606" spans="1:2" x14ac:dyDescent="0.25">
      <c r="A606" s="92">
        <v>4897202</v>
      </c>
      <c r="B606" s="93" t="s">
        <v>2106</v>
      </c>
    </row>
    <row r="607" spans="1:2" x14ac:dyDescent="0.25">
      <c r="A607" s="92">
        <v>4897203</v>
      </c>
      <c r="B607" s="93" t="s">
        <v>2107</v>
      </c>
    </row>
    <row r="608" spans="1:2" x14ac:dyDescent="0.25">
      <c r="A608" s="92">
        <v>4897204</v>
      </c>
      <c r="B608" s="93" t="s">
        <v>2108</v>
      </c>
    </row>
    <row r="609" spans="1:2" x14ac:dyDescent="0.25">
      <c r="A609" s="92">
        <v>4897205</v>
      </c>
      <c r="B609" s="93" t="s">
        <v>2109</v>
      </c>
    </row>
    <row r="610" spans="1:2" x14ac:dyDescent="0.25">
      <c r="A610" s="92">
        <v>4897301</v>
      </c>
      <c r="B610" s="93" t="s">
        <v>2110</v>
      </c>
    </row>
    <row r="611" spans="1:2" x14ac:dyDescent="0.25">
      <c r="A611" s="92">
        <v>4897401</v>
      </c>
      <c r="B611" s="93" t="s">
        <v>2111</v>
      </c>
    </row>
    <row r="612" spans="1:2" x14ac:dyDescent="0.25">
      <c r="A612" s="92">
        <v>4898801</v>
      </c>
      <c r="B612" s="93" t="s">
        <v>2112</v>
      </c>
    </row>
    <row r="613" spans="1:2" x14ac:dyDescent="0.25">
      <c r="A613" s="92">
        <v>4898901</v>
      </c>
      <c r="B613" s="93" t="s">
        <v>2113</v>
      </c>
    </row>
    <row r="614" spans="1:2" x14ac:dyDescent="0.25">
      <c r="A614" s="92">
        <v>4899001</v>
      </c>
      <c r="B614" s="93" t="s">
        <v>2114</v>
      </c>
    </row>
    <row r="615" spans="1:2" x14ac:dyDescent="0.25">
      <c r="A615" s="92">
        <v>4899301</v>
      </c>
      <c r="B615" s="93" t="s">
        <v>2115</v>
      </c>
    </row>
    <row r="616" spans="1:2" x14ac:dyDescent="0.25">
      <c r="A616" s="92">
        <v>4899401</v>
      </c>
      <c r="B616" s="93" t="s">
        <v>2075</v>
      </c>
    </row>
    <row r="617" spans="1:2" x14ac:dyDescent="0.25">
      <c r="A617" s="92">
        <v>4899501</v>
      </c>
      <c r="B617" s="93" t="s">
        <v>2075</v>
      </c>
    </row>
    <row r="618" spans="1:2" x14ac:dyDescent="0.25">
      <c r="A618" s="92">
        <v>5000001</v>
      </c>
      <c r="B618" s="93" t="s">
        <v>2116</v>
      </c>
    </row>
    <row r="619" spans="1:2" x14ac:dyDescent="0.25">
      <c r="A619" s="92">
        <v>6000000</v>
      </c>
      <c r="B619" s="93" t="s">
        <v>2117</v>
      </c>
    </row>
    <row r="620" spans="1:2" x14ac:dyDescent="0.25">
      <c r="A620" s="92">
        <v>6000001</v>
      </c>
      <c r="B620" s="93" t="s">
        <v>2118</v>
      </c>
    </row>
    <row r="621" spans="1:2" x14ac:dyDescent="0.25">
      <c r="A621" s="92">
        <v>6000002</v>
      </c>
      <c r="B621" s="93" t="s">
        <v>2119</v>
      </c>
    </row>
    <row r="622" spans="1:2" x14ac:dyDescent="0.25">
      <c r="A622" s="92">
        <v>6000003</v>
      </c>
      <c r="B622" s="93" t="s">
        <v>2120</v>
      </c>
    </row>
    <row r="623" spans="1:2" x14ac:dyDescent="0.25">
      <c r="A623" s="92">
        <v>6000004</v>
      </c>
      <c r="B623" s="93" t="s">
        <v>2121</v>
      </c>
    </row>
    <row r="624" spans="1:2" x14ac:dyDescent="0.25">
      <c r="A624" s="92">
        <v>6000005</v>
      </c>
      <c r="B624" s="93" t="s">
        <v>2122</v>
      </c>
    </row>
    <row r="625" spans="1:2" x14ac:dyDescent="0.25">
      <c r="A625" s="92">
        <v>6000006</v>
      </c>
      <c r="B625" s="93" t="s">
        <v>2123</v>
      </c>
    </row>
    <row r="626" spans="1:2" x14ac:dyDescent="0.25">
      <c r="A626" s="92">
        <v>6000007</v>
      </c>
      <c r="B626" s="93" t="s">
        <v>2124</v>
      </c>
    </row>
    <row r="627" spans="1:2" x14ac:dyDescent="0.25">
      <c r="A627" s="92">
        <v>6090000</v>
      </c>
      <c r="B627" s="93" t="s">
        <v>2125</v>
      </c>
    </row>
    <row r="628" spans="1:2" x14ac:dyDescent="0.25">
      <c r="A628" s="92">
        <v>6090001</v>
      </c>
      <c r="B628" s="93" t="s">
        <v>2126</v>
      </c>
    </row>
    <row r="629" spans="1:2" x14ac:dyDescent="0.25">
      <c r="A629" s="92">
        <v>6090002</v>
      </c>
      <c r="B629" s="93" t="s">
        <v>2127</v>
      </c>
    </row>
    <row r="630" spans="1:2" x14ac:dyDescent="0.25">
      <c r="A630" s="92">
        <v>6090003</v>
      </c>
      <c r="B630" s="93" t="s">
        <v>2128</v>
      </c>
    </row>
    <row r="631" spans="1:2" x14ac:dyDescent="0.25">
      <c r="A631" s="92">
        <v>6090004</v>
      </c>
      <c r="B631" s="93" t="s">
        <v>2129</v>
      </c>
    </row>
    <row r="632" spans="1:2" x14ac:dyDescent="0.25">
      <c r="A632" s="92">
        <v>6090005</v>
      </c>
      <c r="B632" s="93" t="s">
        <v>2130</v>
      </c>
    </row>
    <row r="633" spans="1:2" x14ac:dyDescent="0.25">
      <c r="A633" s="92">
        <v>6090006</v>
      </c>
      <c r="B633" s="93" t="s">
        <v>2125</v>
      </c>
    </row>
    <row r="634" spans="1:2" x14ac:dyDescent="0.25">
      <c r="A634" s="92">
        <v>6190001</v>
      </c>
      <c r="B634" s="93" t="s">
        <v>2131</v>
      </c>
    </row>
    <row r="635" spans="1:2" x14ac:dyDescent="0.25">
      <c r="A635" s="92">
        <v>6190002</v>
      </c>
      <c r="B635" s="93" t="s">
        <v>2132</v>
      </c>
    </row>
    <row r="636" spans="1:2" x14ac:dyDescent="0.25">
      <c r="A636" s="92">
        <v>6190003</v>
      </c>
      <c r="B636" s="93" t="s">
        <v>2133</v>
      </c>
    </row>
    <row r="637" spans="1:2" x14ac:dyDescent="0.25">
      <c r="A637" s="92">
        <v>6190004</v>
      </c>
      <c r="B637" s="93" t="s">
        <v>2134</v>
      </c>
    </row>
    <row r="638" spans="1:2" x14ac:dyDescent="0.25">
      <c r="A638" s="92">
        <v>6190005</v>
      </c>
      <c r="B638" s="93" t="s">
        <v>2135</v>
      </c>
    </row>
    <row r="639" spans="1:2" x14ac:dyDescent="0.25">
      <c r="A639" s="92">
        <v>6190006</v>
      </c>
      <c r="B639" s="93" t="s">
        <v>2136</v>
      </c>
    </row>
    <row r="640" spans="1:2" x14ac:dyDescent="0.25">
      <c r="A640" s="92">
        <v>6190007</v>
      </c>
      <c r="B640" s="93" t="s">
        <v>2137</v>
      </c>
    </row>
    <row r="641" spans="1:2" x14ac:dyDescent="0.25">
      <c r="A641" s="92">
        <v>6190008</v>
      </c>
      <c r="B641" s="93" t="s">
        <v>2138</v>
      </c>
    </row>
    <row r="642" spans="1:2" x14ac:dyDescent="0.25">
      <c r="A642" s="92">
        <v>6190009</v>
      </c>
      <c r="B642" s="93" t="s">
        <v>2139</v>
      </c>
    </row>
    <row r="643" spans="1:2" x14ac:dyDescent="0.25">
      <c r="A643" s="92">
        <v>6190010</v>
      </c>
      <c r="B643" s="93" t="s">
        <v>2140</v>
      </c>
    </row>
    <row r="644" spans="1:2" x14ac:dyDescent="0.25">
      <c r="A644" s="92">
        <v>6190011</v>
      </c>
      <c r="B644" s="93" t="s">
        <v>2141</v>
      </c>
    </row>
    <row r="645" spans="1:2" x14ac:dyDescent="0.25">
      <c r="A645" s="92">
        <v>6190012</v>
      </c>
      <c r="B645" s="93" t="s">
        <v>2142</v>
      </c>
    </row>
    <row r="646" spans="1:2" x14ac:dyDescent="0.25">
      <c r="A646" s="92">
        <v>6190013</v>
      </c>
      <c r="B646" s="93" t="s">
        <v>2143</v>
      </c>
    </row>
    <row r="647" spans="1:2" x14ac:dyDescent="0.25">
      <c r="A647" s="92">
        <v>6190014</v>
      </c>
      <c r="B647" s="93" t="s">
        <v>2144</v>
      </c>
    </row>
    <row r="648" spans="1:2" x14ac:dyDescent="0.25">
      <c r="A648" s="92">
        <v>6190015</v>
      </c>
      <c r="B648" s="93" t="s">
        <v>2145</v>
      </c>
    </row>
    <row r="649" spans="1:2" x14ac:dyDescent="0.25">
      <c r="A649" s="92">
        <v>6190016</v>
      </c>
      <c r="B649" s="93" t="s">
        <v>2146</v>
      </c>
    </row>
    <row r="650" spans="1:2" x14ac:dyDescent="0.25">
      <c r="A650" s="92">
        <v>6190017</v>
      </c>
      <c r="B650" s="93" t="s">
        <v>2147</v>
      </c>
    </row>
    <row r="651" spans="1:2" x14ac:dyDescent="0.25">
      <c r="A651" s="92">
        <v>6190018</v>
      </c>
      <c r="B651" s="93" t="s">
        <v>2148</v>
      </c>
    </row>
    <row r="652" spans="1:2" x14ac:dyDescent="0.25">
      <c r="A652" s="92">
        <v>6190019</v>
      </c>
      <c r="B652" s="93" t="s">
        <v>2149</v>
      </c>
    </row>
    <row r="653" spans="1:2" x14ac:dyDescent="0.25">
      <c r="A653" s="92">
        <v>6190020</v>
      </c>
      <c r="B653" s="93" t="s">
        <v>2150</v>
      </c>
    </row>
    <row r="654" spans="1:2" x14ac:dyDescent="0.25">
      <c r="A654" s="92">
        <v>6190021</v>
      </c>
      <c r="B654" s="93" t="s">
        <v>2149</v>
      </c>
    </row>
    <row r="655" spans="1:2" x14ac:dyDescent="0.25">
      <c r="A655" s="92">
        <v>6190022</v>
      </c>
      <c r="B655" s="93" t="s">
        <v>2151</v>
      </c>
    </row>
    <row r="656" spans="1:2" x14ac:dyDescent="0.25">
      <c r="A656" s="92">
        <v>6190023</v>
      </c>
      <c r="B656" s="93" t="s">
        <v>2152</v>
      </c>
    </row>
    <row r="657" spans="1:2" x14ac:dyDescent="0.25">
      <c r="A657" s="92">
        <v>6190024</v>
      </c>
      <c r="B657" s="93" t="s">
        <v>2153</v>
      </c>
    </row>
    <row r="658" spans="1:2" x14ac:dyDescent="0.25">
      <c r="A658" s="92">
        <v>6190025</v>
      </c>
      <c r="B658" s="93" t="s">
        <v>2154</v>
      </c>
    </row>
    <row r="659" spans="1:2" x14ac:dyDescent="0.25">
      <c r="A659" s="92">
        <v>6190026</v>
      </c>
      <c r="B659" s="93" t="s">
        <v>2149</v>
      </c>
    </row>
    <row r="660" spans="1:2" x14ac:dyDescent="0.25">
      <c r="A660" s="92">
        <v>6190027</v>
      </c>
      <c r="B660" s="93" t="s">
        <v>2149</v>
      </c>
    </row>
    <row r="661" spans="1:2" x14ac:dyDescent="0.25">
      <c r="A661" s="92">
        <v>6190028</v>
      </c>
      <c r="B661" s="93" t="s">
        <v>2155</v>
      </c>
    </row>
    <row r="662" spans="1:2" x14ac:dyDescent="0.25">
      <c r="A662" s="92">
        <v>6190029</v>
      </c>
      <c r="B662" s="93" t="s">
        <v>2156</v>
      </c>
    </row>
    <row r="663" spans="1:2" x14ac:dyDescent="0.25">
      <c r="A663" s="92">
        <v>6190030</v>
      </c>
      <c r="B663" s="93" t="s">
        <v>2149</v>
      </c>
    </row>
    <row r="664" spans="1:2" x14ac:dyDescent="0.25">
      <c r="A664" s="92">
        <v>6190031</v>
      </c>
      <c r="B664" s="93" t="s">
        <v>2149</v>
      </c>
    </row>
    <row r="665" spans="1:2" x14ac:dyDescent="0.25">
      <c r="A665" s="92">
        <v>6190032</v>
      </c>
      <c r="B665" s="93" t="s">
        <v>2149</v>
      </c>
    </row>
    <row r="666" spans="1:2" x14ac:dyDescent="0.25">
      <c r="A666" s="92">
        <v>6190033</v>
      </c>
      <c r="B666" s="93" t="s">
        <v>2149</v>
      </c>
    </row>
    <row r="667" spans="1:2" x14ac:dyDescent="0.25">
      <c r="A667" s="92">
        <v>6190034</v>
      </c>
      <c r="B667" s="93" t="s">
        <v>2149</v>
      </c>
    </row>
    <row r="668" spans="1:2" x14ac:dyDescent="0.25">
      <c r="A668" s="92">
        <v>6190035</v>
      </c>
      <c r="B668" s="93" t="s">
        <v>2157</v>
      </c>
    </row>
    <row r="669" spans="1:2" x14ac:dyDescent="0.25">
      <c r="A669" s="92">
        <v>6190036</v>
      </c>
      <c r="B669" s="93" t="s">
        <v>2158</v>
      </c>
    </row>
    <row r="670" spans="1:2" x14ac:dyDescent="0.25">
      <c r="A670" s="92">
        <v>6190037</v>
      </c>
      <c r="B670" s="93" t="s">
        <v>2159</v>
      </c>
    </row>
    <row r="671" spans="1:2" x14ac:dyDescent="0.25">
      <c r="A671" s="92">
        <v>6190038</v>
      </c>
      <c r="B671" s="93" t="s">
        <v>2160</v>
      </c>
    </row>
    <row r="672" spans="1:2" x14ac:dyDescent="0.25">
      <c r="A672" s="92">
        <v>6190039</v>
      </c>
      <c r="B672" s="93" t="s">
        <v>2161</v>
      </c>
    </row>
    <row r="673" spans="1:2" x14ac:dyDescent="0.25">
      <c r="A673" s="92">
        <v>6190040</v>
      </c>
      <c r="B673" s="93" t="s">
        <v>2162</v>
      </c>
    </row>
    <row r="674" spans="1:2" x14ac:dyDescent="0.25">
      <c r="A674" s="92">
        <v>6190041</v>
      </c>
      <c r="B674" s="93" t="s">
        <v>2163</v>
      </c>
    </row>
    <row r="675" spans="1:2" x14ac:dyDescent="0.25">
      <c r="A675" s="92">
        <v>6190042</v>
      </c>
      <c r="B675" s="93" t="s">
        <v>2164</v>
      </c>
    </row>
    <row r="676" spans="1:2" x14ac:dyDescent="0.25">
      <c r="A676" s="92">
        <v>6190043</v>
      </c>
      <c r="B676" s="93" t="s">
        <v>2165</v>
      </c>
    </row>
    <row r="677" spans="1:2" x14ac:dyDescent="0.25">
      <c r="A677" s="92">
        <v>6190044</v>
      </c>
      <c r="B677" s="93" t="s">
        <v>2166</v>
      </c>
    </row>
    <row r="678" spans="1:2" x14ac:dyDescent="0.25">
      <c r="A678" s="92">
        <v>6190045</v>
      </c>
      <c r="B678" s="93" t="s">
        <v>2167</v>
      </c>
    </row>
    <row r="679" spans="1:2" x14ac:dyDescent="0.25">
      <c r="A679" s="92">
        <v>6190046</v>
      </c>
      <c r="B679" s="93" t="s">
        <v>2168</v>
      </c>
    </row>
    <row r="680" spans="1:2" x14ac:dyDescent="0.25">
      <c r="A680" s="92">
        <v>6190047</v>
      </c>
      <c r="B680" s="93" t="s">
        <v>2149</v>
      </c>
    </row>
    <row r="681" spans="1:2" x14ac:dyDescent="0.25">
      <c r="A681" s="92">
        <v>6190048</v>
      </c>
      <c r="B681" s="93" t="s">
        <v>2169</v>
      </c>
    </row>
    <row r="682" spans="1:2" x14ac:dyDescent="0.25">
      <c r="A682" s="92">
        <v>6190049</v>
      </c>
      <c r="B682" s="93" t="s">
        <v>2149</v>
      </c>
    </row>
    <row r="683" spans="1:2" x14ac:dyDescent="0.25">
      <c r="A683" s="92">
        <v>6190050</v>
      </c>
      <c r="B683" s="93" t="s">
        <v>2149</v>
      </c>
    </row>
    <row r="684" spans="1:2" x14ac:dyDescent="0.25">
      <c r="A684" s="92">
        <v>6190051</v>
      </c>
      <c r="B684" s="93" t="s">
        <v>2149</v>
      </c>
    </row>
    <row r="685" spans="1:2" x14ac:dyDescent="0.25">
      <c r="A685" s="92">
        <v>6190052</v>
      </c>
      <c r="B685" s="93" t="s">
        <v>2149</v>
      </c>
    </row>
    <row r="686" spans="1:2" x14ac:dyDescent="0.25">
      <c r="A686" s="92">
        <v>6190053</v>
      </c>
      <c r="B686" s="93" t="s">
        <v>2149</v>
      </c>
    </row>
    <row r="687" spans="1:2" x14ac:dyDescent="0.25">
      <c r="A687" s="92">
        <v>6190054</v>
      </c>
      <c r="B687" s="93" t="s">
        <v>2170</v>
      </c>
    </row>
    <row r="688" spans="1:2" x14ac:dyDescent="0.25">
      <c r="A688" s="92">
        <v>6190055</v>
      </c>
      <c r="B688" s="93" t="s">
        <v>2171</v>
      </c>
    </row>
    <row r="689" spans="1:2" x14ac:dyDescent="0.25">
      <c r="A689" s="92">
        <v>6190056</v>
      </c>
      <c r="B689" s="93" t="s">
        <v>2172</v>
      </c>
    </row>
    <row r="690" spans="1:2" x14ac:dyDescent="0.25">
      <c r="A690" s="92">
        <v>6190057</v>
      </c>
      <c r="B690" s="93" t="s">
        <v>705</v>
      </c>
    </row>
    <row r="691" spans="1:2" x14ac:dyDescent="0.25">
      <c r="A691" s="92">
        <v>6190801</v>
      </c>
      <c r="B691" s="93" t="s">
        <v>2149</v>
      </c>
    </row>
    <row r="692" spans="1:2" x14ac:dyDescent="0.25">
      <c r="A692" s="92">
        <v>6210000</v>
      </c>
      <c r="B692" s="93" t="s">
        <v>2173</v>
      </c>
    </row>
    <row r="693" spans="1:2" x14ac:dyDescent="0.25">
      <c r="A693" s="92">
        <v>6210001</v>
      </c>
      <c r="B693" s="93" t="s">
        <v>2174</v>
      </c>
    </row>
    <row r="694" spans="1:2" x14ac:dyDescent="0.25">
      <c r="A694" s="92">
        <v>6210002</v>
      </c>
      <c r="B694" s="93" t="s">
        <v>2175</v>
      </c>
    </row>
    <row r="695" spans="1:2" x14ac:dyDescent="0.25">
      <c r="A695" s="92">
        <v>6220000</v>
      </c>
      <c r="B695" s="93" t="s">
        <v>2176</v>
      </c>
    </row>
    <row r="696" spans="1:2" x14ac:dyDescent="0.25">
      <c r="A696" s="92">
        <v>6220001</v>
      </c>
      <c r="B696" s="93" t="s">
        <v>2177</v>
      </c>
    </row>
    <row r="697" spans="1:2" x14ac:dyDescent="0.25">
      <c r="A697" s="92">
        <v>6220002</v>
      </c>
      <c r="B697" s="93" t="s">
        <v>2178</v>
      </c>
    </row>
    <row r="698" spans="1:2" x14ac:dyDescent="0.25">
      <c r="A698" s="92">
        <v>6220003</v>
      </c>
      <c r="B698" s="93" t="s">
        <v>369</v>
      </c>
    </row>
    <row r="699" spans="1:2" x14ac:dyDescent="0.25">
      <c r="A699" s="92">
        <v>6220005</v>
      </c>
      <c r="B699" s="93" t="s">
        <v>2179</v>
      </c>
    </row>
    <row r="700" spans="1:2" x14ac:dyDescent="0.25">
      <c r="A700" s="92">
        <v>6220006</v>
      </c>
      <c r="B700" s="93" t="s">
        <v>369</v>
      </c>
    </row>
    <row r="701" spans="1:2" x14ac:dyDescent="0.25">
      <c r="A701" s="92">
        <v>6220007</v>
      </c>
      <c r="B701" s="93" t="s">
        <v>2180</v>
      </c>
    </row>
    <row r="702" spans="1:2" x14ac:dyDescent="0.25">
      <c r="A702" s="92">
        <v>6220008</v>
      </c>
      <c r="B702" s="93" t="s">
        <v>2181</v>
      </c>
    </row>
    <row r="703" spans="1:2" x14ac:dyDescent="0.25">
      <c r="A703" s="92">
        <v>6220009</v>
      </c>
      <c r="B703" s="93" t="s">
        <v>2176</v>
      </c>
    </row>
    <row r="704" spans="1:2" x14ac:dyDescent="0.25">
      <c r="A704" s="92">
        <v>6220010</v>
      </c>
      <c r="B704" s="93" t="s">
        <v>2182</v>
      </c>
    </row>
    <row r="705" spans="1:2" x14ac:dyDescent="0.25">
      <c r="A705" s="92">
        <v>6221001</v>
      </c>
      <c r="B705" s="93" t="s">
        <v>2183</v>
      </c>
    </row>
    <row r="706" spans="1:2" x14ac:dyDescent="0.25">
      <c r="A706" s="92">
        <v>6230000</v>
      </c>
      <c r="B706" s="93" t="s">
        <v>733</v>
      </c>
    </row>
    <row r="707" spans="1:2" x14ac:dyDescent="0.25">
      <c r="A707" s="92">
        <v>6230001</v>
      </c>
      <c r="B707" s="93" t="s">
        <v>2184</v>
      </c>
    </row>
    <row r="708" spans="1:2" x14ac:dyDescent="0.25">
      <c r="A708" s="92">
        <v>6230002</v>
      </c>
      <c r="B708" s="93" t="s">
        <v>2185</v>
      </c>
    </row>
    <row r="709" spans="1:2" x14ac:dyDescent="0.25">
      <c r="A709" s="92">
        <v>6230003</v>
      </c>
      <c r="B709" s="93" t="s">
        <v>2186</v>
      </c>
    </row>
    <row r="710" spans="1:2" x14ac:dyDescent="0.25">
      <c r="A710" s="92">
        <v>6230004</v>
      </c>
      <c r="B710" s="93" t="s">
        <v>2187</v>
      </c>
    </row>
    <row r="711" spans="1:2" x14ac:dyDescent="0.25">
      <c r="A711" s="92">
        <v>6230005</v>
      </c>
      <c r="B711" s="93" t="s">
        <v>2188</v>
      </c>
    </row>
    <row r="712" spans="1:2" x14ac:dyDescent="0.25">
      <c r="A712" s="92">
        <v>6230006</v>
      </c>
      <c r="B712" s="93" t="s">
        <v>2189</v>
      </c>
    </row>
    <row r="713" spans="1:2" x14ac:dyDescent="0.25">
      <c r="A713" s="92">
        <v>6230007</v>
      </c>
      <c r="B713" s="93" t="s">
        <v>2190</v>
      </c>
    </row>
    <row r="714" spans="1:2" x14ac:dyDescent="0.25">
      <c r="A714" s="92">
        <v>6230008</v>
      </c>
      <c r="B714" s="93" t="s">
        <v>2191</v>
      </c>
    </row>
    <row r="715" spans="1:2" x14ac:dyDescent="0.25">
      <c r="A715" s="92">
        <v>6230009</v>
      </c>
      <c r="B715" s="93" t="s">
        <v>2192</v>
      </c>
    </row>
    <row r="716" spans="1:2" x14ac:dyDescent="0.25">
      <c r="A716" s="92">
        <v>6230010</v>
      </c>
      <c r="B716" s="93" t="s">
        <v>2193</v>
      </c>
    </row>
    <row r="717" spans="1:2" x14ac:dyDescent="0.25">
      <c r="A717" s="92">
        <v>6230011</v>
      </c>
      <c r="B717" s="93" t="s">
        <v>2194</v>
      </c>
    </row>
    <row r="718" spans="1:2" x14ac:dyDescent="0.25">
      <c r="A718" s="92">
        <v>6230012</v>
      </c>
      <c r="B718" s="93" t="s">
        <v>2195</v>
      </c>
    </row>
    <row r="719" spans="1:2" x14ac:dyDescent="0.25">
      <c r="A719" s="92">
        <v>6230013</v>
      </c>
      <c r="B719" s="93" t="s">
        <v>2196</v>
      </c>
    </row>
    <row r="720" spans="1:2" x14ac:dyDescent="0.25">
      <c r="A720" s="92">
        <v>6230014</v>
      </c>
      <c r="B720" s="93" t="s">
        <v>2197</v>
      </c>
    </row>
    <row r="721" spans="1:2" x14ac:dyDescent="0.25">
      <c r="A721" s="92">
        <v>6230015</v>
      </c>
      <c r="B721" s="93" t="s">
        <v>2198</v>
      </c>
    </row>
    <row r="722" spans="1:2" x14ac:dyDescent="0.25">
      <c r="A722" s="92">
        <v>6230016</v>
      </c>
      <c r="B722" s="93" t="s">
        <v>1748</v>
      </c>
    </row>
    <row r="723" spans="1:2" x14ac:dyDescent="0.25">
      <c r="A723" s="92">
        <v>6230017</v>
      </c>
      <c r="B723" s="93" t="s">
        <v>2199</v>
      </c>
    </row>
    <row r="724" spans="1:2" x14ac:dyDescent="0.25">
      <c r="A724" s="92">
        <v>6240000</v>
      </c>
      <c r="B724" s="93" t="s">
        <v>738</v>
      </c>
    </row>
    <row r="725" spans="1:2" x14ac:dyDescent="0.25">
      <c r="A725" s="92">
        <v>6240001</v>
      </c>
      <c r="B725" s="93" t="s">
        <v>2200</v>
      </c>
    </row>
    <row r="726" spans="1:2" x14ac:dyDescent="0.25">
      <c r="A726" s="92">
        <v>6240002</v>
      </c>
      <c r="B726" s="93" t="s">
        <v>2201</v>
      </c>
    </row>
    <row r="727" spans="1:2" x14ac:dyDescent="0.25">
      <c r="A727" s="92">
        <v>6250000</v>
      </c>
      <c r="B727" s="93" t="s">
        <v>2202</v>
      </c>
    </row>
    <row r="728" spans="1:2" x14ac:dyDescent="0.25">
      <c r="A728" s="92">
        <v>6250001</v>
      </c>
      <c r="B728" s="93" t="s">
        <v>381</v>
      </c>
    </row>
    <row r="729" spans="1:2" x14ac:dyDescent="0.25">
      <c r="A729" s="92">
        <v>6250002</v>
      </c>
      <c r="B729" s="93" t="s">
        <v>2203</v>
      </c>
    </row>
    <row r="730" spans="1:2" x14ac:dyDescent="0.25">
      <c r="A730" s="92">
        <v>6250003</v>
      </c>
      <c r="B730" s="93" t="s">
        <v>2204</v>
      </c>
    </row>
    <row r="731" spans="1:2" x14ac:dyDescent="0.25">
      <c r="A731" s="92">
        <v>6250004</v>
      </c>
      <c r="B731" s="93" t="s">
        <v>2205</v>
      </c>
    </row>
    <row r="732" spans="1:2" x14ac:dyDescent="0.25">
      <c r="A732" s="92">
        <v>6250005</v>
      </c>
      <c r="B732" s="93" t="s">
        <v>2206</v>
      </c>
    </row>
    <row r="733" spans="1:2" x14ac:dyDescent="0.25">
      <c r="A733" s="92">
        <v>6250006</v>
      </c>
      <c r="B733" s="93" t="s">
        <v>2207</v>
      </c>
    </row>
    <row r="734" spans="1:2" x14ac:dyDescent="0.25">
      <c r="A734" s="92">
        <v>6250007</v>
      </c>
      <c r="B734" s="93" t="s">
        <v>2208</v>
      </c>
    </row>
    <row r="735" spans="1:2" x14ac:dyDescent="0.25">
      <c r="A735" s="92">
        <v>6250008</v>
      </c>
      <c r="B735" s="93" t="s">
        <v>2209</v>
      </c>
    </row>
    <row r="736" spans="1:2" x14ac:dyDescent="0.25">
      <c r="A736" s="92">
        <v>6250009</v>
      </c>
      <c r="B736" s="93" t="s">
        <v>2202</v>
      </c>
    </row>
    <row r="737" spans="1:2" x14ac:dyDescent="0.25">
      <c r="A737" s="92">
        <v>6250010</v>
      </c>
      <c r="B737" s="93" t="s">
        <v>2210</v>
      </c>
    </row>
    <row r="738" spans="1:2" x14ac:dyDescent="0.25">
      <c r="A738" s="92">
        <v>6250011</v>
      </c>
      <c r="B738" s="93" t="s">
        <v>509</v>
      </c>
    </row>
    <row r="739" spans="1:2" x14ac:dyDescent="0.25">
      <c r="A739" s="92">
        <v>6260001</v>
      </c>
      <c r="B739" s="93" t="s">
        <v>2211</v>
      </c>
    </row>
    <row r="740" spans="1:2" x14ac:dyDescent="0.25">
      <c r="A740" s="92">
        <v>6260002</v>
      </c>
      <c r="B740" s="93" t="s">
        <v>2212</v>
      </c>
    </row>
    <row r="741" spans="1:2" x14ac:dyDescent="0.25">
      <c r="A741" s="92">
        <v>6260003</v>
      </c>
      <c r="B741" s="93" t="s">
        <v>1752</v>
      </c>
    </row>
    <row r="742" spans="1:2" x14ac:dyDescent="0.25">
      <c r="A742" s="92">
        <v>6260004</v>
      </c>
      <c r="B742" s="93" t="s">
        <v>1752</v>
      </c>
    </row>
    <row r="743" spans="1:2" x14ac:dyDescent="0.25">
      <c r="A743" s="92">
        <v>6320000</v>
      </c>
      <c r="B743" s="93" t="s">
        <v>2176</v>
      </c>
    </row>
    <row r="744" spans="1:2" x14ac:dyDescent="0.25">
      <c r="A744" s="92">
        <v>6320001</v>
      </c>
      <c r="B744" s="93" t="s">
        <v>2213</v>
      </c>
    </row>
    <row r="745" spans="1:2" x14ac:dyDescent="0.25">
      <c r="A745" s="92">
        <v>6320002</v>
      </c>
      <c r="B745" s="93" t="s">
        <v>2214</v>
      </c>
    </row>
    <row r="746" spans="1:2" x14ac:dyDescent="0.25">
      <c r="A746" s="92">
        <v>6320003</v>
      </c>
      <c r="B746" s="93" t="s">
        <v>369</v>
      </c>
    </row>
    <row r="747" spans="1:2" x14ac:dyDescent="0.25">
      <c r="A747" s="92">
        <v>6320004</v>
      </c>
      <c r="B747" s="93" t="s">
        <v>2176</v>
      </c>
    </row>
    <row r="748" spans="1:2" x14ac:dyDescent="0.25">
      <c r="A748" s="92">
        <v>6320005</v>
      </c>
      <c r="B748" s="93" t="s">
        <v>369</v>
      </c>
    </row>
    <row r="749" spans="1:2" x14ac:dyDescent="0.25">
      <c r="A749" s="92">
        <v>6320006</v>
      </c>
      <c r="B749" s="93" t="s">
        <v>2215</v>
      </c>
    </row>
    <row r="750" spans="1:2" x14ac:dyDescent="0.25">
      <c r="A750" s="92">
        <v>6320007</v>
      </c>
      <c r="B750" s="93" t="s">
        <v>369</v>
      </c>
    </row>
    <row r="751" spans="1:2" x14ac:dyDescent="0.25">
      <c r="A751" s="92">
        <v>6320008</v>
      </c>
      <c r="B751" s="93" t="s">
        <v>369</v>
      </c>
    </row>
    <row r="752" spans="1:2" x14ac:dyDescent="0.25">
      <c r="A752" s="92">
        <v>6320009</v>
      </c>
      <c r="B752" s="93" t="s">
        <v>369</v>
      </c>
    </row>
    <row r="753" spans="1:2" x14ac:dyDescent="0.25">
      <c r="A753" s="92">
        <v>6320010</v>
      </c>
      <c r="B753" s="93" t="s">
        <v>369</v>
      </c>
    </row>
    <row r="754" spans="1:2" x14ac:dyDescent="0.25">
      <c r="A754" s="92">
        <v>6320011</v>
      </c>
      <c r="B754" s="93" t="s">
        <v>2176</v>
      </c>
    </row>
    <row r="755" spans="1:2" x14ac:dyDescent="0.25">
      <c r="A755" s="92">
        <v>6320012</v>
      </c>
      <c r="B755" s="93" t="s">
        <v>369</v>
      </c>
    </row>
    <row r="756" spans="1:2" x14ac:dyDescent="0.25">
      <c r="A756" s="92">
        <v>6320013</v>
      </c>
      <c r="B756" s="93" t="s">
        <v>2176</v>
      </c>
    </row>
    <row r="757" spans="1:2" x14ac:dyDescent="0.25">
      <c r="A757" s="92">
        <v>6320014</v>
      </c>
      <c r="B757" s="93" t="s">
        <v>2176</v>
      </c>
    </row>
    <row r="758" spans="1:2" x14ac:dyDescent="0.25">
      <c r="A758" s="92">
        <v>6320017</v>
      </c>
      <c r="B758" s="93" t="s">
        <v>369</v>
      </c>
    </row>
    <row r="759" spans="1:2" x14ac:dyDescent="0.25">
      <c r="A759" s="92">
        <v>6320018</v>
      </c>
      <c r="B759" s="93" t="s">
        <v>369</v>
      </c>
    </row>
    <row r="760" spans="1:2" x14ac:dyDescent="0.25">
      <c r="A760" s="92">
        <v>6320020</v>
      </c>
      <c r="B760" s="93" t="s">
        <v>2216</v>
      </c>
    </row>
    <row r="761" spans="1:2" x14ac:dyDescent="0.25">
      <c r="A761" s="92">
        <v>6320021</v>
      </c>
      <c r="B761" s="93" t="s">
        <v>2217</v>
      </c>
    </row>
    <row r="762" spans="1:2" x14ac:dyDescent="0.25">
      <c r="A762" s="92">
        <v>6320022</v>
      </c>
      <c r="B762" s="93" t="s">
        <v>2218</v>
      </c>
    </row>
    <row r="763" spans="1:2" x14ac:dyDescent="0.25">
      <c r="A763" s="92">
        <v>6320023</v>
      </c>
      <c r="B763" s="93" t="s">
        <v>2219</v>
      </c>
    </row>
    <row r="764" spans="1:2" x14ac:dyDescent="0.25">
      <c r="A764" s="92">
        <v>6320024</v>
      </c>
      <c r="B764" s="93" t="s">
        <v>2220</v>
      </c>
    </row>
    <row r="765" spans="1:2" x14ac:dyDescent="0.25">
      <c r="A765" s="92">
        <v>6320026</v>
      </c>
      <c r="B765" s="93" t="s">
        <v>2176</v>
      </c>
    </row>
    <row r="766" spans="1:2" x14ac:dyDescent="0.25">
      <c r="A766" s="92">
        <v>6320027</v>
      </c>
      <c r="B766" s="93" t="s">
        <v>2221</v>
      </c>
    </row>
    <row r="767" spans="1:2" x14ac:dyDescent="0.25">
      <c r="A767" s="92">
        <v>6320028</v>
      </c>
      <c r="B767" s="93" t="s">
        <v>2222</v>
      </c>
    </row>
    <row r="768" spans="1:2" x14ac:dyDescent="0.25">
      <c r="A768" s="92">
        <v>6320029</v>
      </c>
      <c r="B768" s="93" t="s">
        <v>2223</v>
      </c>
    </row>
    <row r="769" spans="1:2" x14ac:dyDescent="0.25">
      <c r="A769" s="92">
        <v>6320030</v>
      </c>
      <c r="B769" s="93" t="s">
        <v>2224</v>
      </c>
    </row>
    <row r="770" spans="1:2" x14ac:dyDescent="0.25">
      <c r="A770" s="92">
        <v>6320031</v>
      </c>
      <c r="B770" s="93" t="s">
        <v>2223</v>
      </c>
    </row>
    <row r="771" spans="1:2" x14ac:dyDescent="0.25">
      <c r="A771" s="92">
        <v>6320032</v>
      </c>
      <c r="B771" s="93" t="s">
        <v>2176</v>
      </c>
    </row>
    <row r="772" spans="1:2" x14ac:dyDescent="0.25">
      <c r="A772" s="92">
        <v>6320033</v>
      </c>
      <c r="B772" s="93" t="s">
        <v>2176</v>
      </c>
    </row>
    <row r="773" spans="1:2" x14ac:dyDescent="0.25">
      <c r="A773" s="92">
        <v>6320034</v>
      </c>
      <c r="B773" s="93" t="s">
        <v>2176</v>
      </c>
    </row>
    <row r="774" spans="1:2" x14ac:dyDescent="0.25">
      <c r="A774" s="92">
        <v>6320035</v>
      </c>
      <c r="B774" s="93" t="s">
        <v>2225</v>
      </c>
    </row>
    <row r="775" spans="1:2" x14ac:dyDescent="0.25">
      <c r="A775" s="92">
        <v>6320101</v>
      </c>
      <c r="B775" s="93" t="s">
        <v>369</v>
      </c>
    </row>
    <row r="776" spans="1:2" x14ac:dyDescent="0.25">
      <c r="A776" s="92">
        <v>6321001</v>
      </c>
      <c r="B776" s="93" t="s">
        <v>2226</v>
      </c>
    </row>
    <row r="777" spans="1:2" x14ac:dyDescent="0.25">
      <c r="A777" s="92">
        <v>6321201</v>
      </c>
      <c r="B777" s="93" t="s">
        <v>2227</v>
      </c>
    </row>
    <row r="778" spans="1:2" x14ac:dyDescent="0.25">
      <c r="A778" s="92">
        <v>6321301</v>
      </c>
      <c r="B778" s="93" t="s">
        <v>2228</v>
      </c>
    </row>
    <row r="779" spans="1:2" x14ac:dyDescent="0.25">
      <c r="A779" s="92">
        <v>6329001</v>
      </c>
      <c r="B779" s="93" t="s">
        <v>2229</v>
      </c>
    </row>
    <row r="780" spans="1:2" x14ac:dyDescent="0.25">
      <c r="A780" s="92">
        <v>6329002</v>
      </c>
      <c r="B780" s="93" t="s">
        <v>2230</v>
      </c>
    </row>
    <row r="781" spans="1:2" x14ac:dyDescent="0.25">
      <c r="A781" s="92">
        <v>6330000</v>
      </c>
      <c r="B781" s="93" t="s">
        <v>733</v>
      </c>
    </row>
    <row r="782" spans="1:2" x14ac:dyDescent="0.25">
      <c r="A782" s="92">
        <v>6330001</v>
      </c>
      <c r="B782" s="93" t="s">
        <v>733</v>
      </c>
    </row>
    <row r="783" spans="1:2" x14ac:dyDescent="0.25">
      <c r="A783" s="92">
        <v>6330002</v>
      </c>
      <c r="B783" s="93" t="s">
        <v>2231</v>
      </c>
    </row>
    <row r="784" spans="1:2" x14ac:dyDescent="0.25">
      <c r="A784" s="92">
        <v>6330003</v>
      </c>
      <c r="B784" s="93" t="s">
        <v>2232</v>
      </c>
    </row>
    <row r="785" spans="1:2" x14ac:dyDescent="0.25">
      <c r="A785" s="92">
        <v>6330004</v>
      </c>
      <c r="B785" s="93" t="s">
        <v>2233</v>
      </c>
    </row>
    <row r="786" spans="1:2" x14ac:dyDescent="0.25">
      <c r="A786" s="92">
        <v>6330005</v>
      </c>
      <c r="B786" s="93" t="s">
        <v>2234</v>
      </c>
    </row>
    <row r="787" spans="1:2" x14ac:dyDescent="0.25">
      <c r="A787" s="92">
        <v>6330006</v>
      </c>
      <c r="B787" s="93" t="s">
        <v>2235</v>
      </c>
    </row>
    <row r="788" spans="1:2" x14ac:dyDescent="0.25">
      <c r="A788" s="92">
        <v>6330007</v>
      </c>
      <c r="B788" s="93" t="s">
        <v>2236</v>
      </c>
    </row>
    <row r="789" spans="1:2" x14ac:dyDescent="0.25">
      <c r="A789" s="92">
        <v>6330008</v>
      </c>
      <c r="B789" s="93" t="s">
        <v>2237</v>
      </c>
    </row>
    <row r="790" spans="1:2" x14ac:dyDescent="0.25">
      <c r="A790" s="92">
        <v>6330009</v>
      </c>
      <c r="B790" s="93" t="s">
        <v>2238</v>
      </c>
    </row>
    <row r="791" spans="1:2" x14ac:dyDescent="0.25">
      <c r="A791" s="92">
        <v>6330010</v>
      </c>
      <c r="B791" s="93" t="s">
        <v>1748</v>
      </c>
    </row>
    <row r="792" spans="1:2" x14ac:dyDescent="0.25">
      <c r="A792" s="92">
        <v>6330011</v>
      </c>
      <c r="B792" s="93" t="s">
        <v>2239</v>
      </c>
    </row>
    <row r="793" spans="1:2" x14ac:dyDescent="0.25">
      <c r="A793" s="92">
        <v>6330012</v>
      </c>
      <c r="B793" s="93" t="s">
        <v>2240</v>
      </c>
    </row>
    <row r="794" spans="1:2" x14ac:dyDescent="0.25">
      <c r="A794" s="92">
        <v>6330013</v>
      </c>
      <c r="B794" s="93" t="s">
        <v>2241</v>
      </c>
    </row>
    <row r="795" spans="1:2" x14ac:dyDescent="0.25">
      <c r="A795" s="92">
        <v>6330014</v>
      </c>
      <c r="B795" s="93" t="s">
        <v>2242</v>
      </c>
    </row>
    <row r="796" spans="1:2" x14ac:dyDescent="0.25">
      <c r="A796" s="92">
        <v>6330015</v>
      </c>
      <c r="B796" s="93" t="s">
        <v>2243</v>
      </c>
    </row>
    <row r="797" spans="1:2" x14ac:dyDescent="0.25">
      <c r="A797" s="92">
        <v>6330016</v>
      </c>
      <c r="B797" s="93" t="s">
        <v>2244</v>
      </c>
    </row>
    <row r="798" spans="1:2" x14ac:dyDescent="0.25">
      <c r="A798" s="92">
        <v>6330017</v>
      </c>
      <c r="B798" s="93" t="s">
        <v>2245</v>
      </c>
    </row>
    <row r="799" spans="1:2" x14ac:dyDescent="0.25">
      <c r="A799" s="92">
        <v>6330018</v>
      </c>
      <c r="B799" s="93" t="s">
        <v>2246</v>
      </c>
    </row>
    <row r="800" spans="1:2" x14ac:dyDescent="0.25">
      <c r="A800" s="92">
        <v>6330019</v>
      </c>
      <c r="B800" s="93" t="s">
        <v>2247</v>
      </c>
    </row>
    <row r="801" spans="1:2" x14ac:dyDescent="0.25">
      <c r="A801" s="92">
        <v>6330020</v>
      </c>
      <c r="B801" s="93" t="s">
        <v>2248</v>
      </c>
    </row>
    <row r="802" spans="1:2" x14ac:dyDescent="0.25">
      <c r="A802" s="92">
        <v>6330021</v>
      </c>
      <c r="B802" s="93" t="s">
        <v>2249</v>
      </c>
    </row>
    <row r="803" spans="1:2" x14ac:dyDescent="0.25">
      <c r="A803" s="92">
        <v>6330022</v>
      </c>
      <c r="B803" s="93" t="s">
        <v>2250</v>
      </c>
    </row>
    <row r="804" spans="1:2" x14ac:dyDescent="0.25">
      <c r="A804" s="92">
        <v>6330023</v>
      </c>
      <c r="B804" s="93" t="s">
        <v>2251</v>
      </c>
    </row>
    <row r="805" spans="1:2" x14ac:dyDescent="0.25">
      <c r="A805" s="92">
        <v>6330024</v>
      </c>
      <c r="B805" s="93" t="s">
        <v>1748</v>
      </c>
    </row>
    <row r="806" spans="1:2" x14ac:dyDescent="0.25">
      <c r="A806" s="92">
        <v>6330025</v>
      </c>
      <c r="B806" s="93" t="s">
        <v>2252</v>
      </c>
    </row>
    <row r="807" spans="1:2" x14ac:dyDescent="0.25">
      <c r="A807" s="92">
        <v>6334001</v>
      </c>
      <c r="B807" s="93" t="s">
        <v>2253</v>
      </c>
    </row>
    <row r="808" spans="1:2" x14ac:dyDescent="0.25">
      <c r="A808" s="92">
        <v>6340000</v>
      </c>
      <c r="B808" s="93" t="s">
        <v>2254</v>
      </c>
    </row>
    <row r="809" spans="1:2" x14ac:dyDescent="0.25">
      <c r="A809" s="92">
        <v>6350000</v>
      </c>
      <c r="B809" s="93" t="s">
        <v>381</v>
      </c>
    </row>
    <row r="810" spans="1:2" x14ac:dyDescent="0.25">
      <c r="A810" s="92">
        <v>6350001</v>
      </c>
      <c r="B810" s="93" t="s">
        <v>381</v>
      </c>
    </row>
    <row r="811" spans="1:2" x14ac:dyDescent="0.25">
      <c r="A811" s="92">
        <v>6350002</v>
      </c>
      <c r="B811" s="93" t="s">
        <v>381</v>
      </c>
    </row>
    <row r="812" spans="1:2" x14ac:dyDescent="0.25">
      <c r="A812" s="92">
        <v>6350003</v>
      </c>
      <c r="B812" s="93" t="s">
        <v>381</v>
      </c>
    </row>
    <row r="813" spans="1:2" x14ac:dyDescent="0.25">
      <c r="A813" s="92">
        <v>6350004</v>
      </c>
      <c r="B813" s="93" t="s">
        <v>381</v>
      </c>
    </row>
    <row r="814" spans="1:2" x14ac:dyDescent="0.25">
      <c r="A814" s="92">
        <v>6350005</v>
      </c>
      <c r="B814" s="93" t="s">
        <v>381</v>
      </c>
    </row>
    <row r="815" spans="1:2" x14ac:dyDescent="0.25">
      <c r="A815" s="92">
        <v>6360000</v>
      </c>
      <c r="B815" s="93" t="s">
        <v>2255</v>
      </c>
    </row>
    <row r="816" spans="1:2" x14ac:dyDescent="0.25">
      <c r="A816" s="92">
        <v>6360001</v>
      </c>
      <c r="B816" s="93" t="s">
        <v>2211</v>
      </c>
    </row>
    <row r="817" spans="1:2" x14ac:dyDescent="0.25">
      <c r="A817" s="92">
        <v>6360015</v>
      </c>
      <c r="B817" s="93" t="s">
        <v>2255</v>
      </c>
    </row>
    <row r="818" spans="1:2" x14ac:dyDescent="0.25">
      <c r="A818" s="92">
        <v>6390000</v>
      </c>
      <c r="B818" s="93" t="s">
        <v>2256</v>
      </c>
    </row>
    <row r="819" spans="1:2" x14ac:dyDescent="0.25">
      <c r="A819" s="92">
        <v>6390001</v>
      </c>
      <c r="B819" s="93" t="s">
        <v>2257</v>
      </c>
    </row>
    <row r="820" spans="1:2" x14ac:dyDescent="0.25">
      <c r="A820" s="92">
        <v>6400001</v>
      </c>
      <c r="B820" s="93" t="s">
        <v>2258</v>
      </c>
    </row>
    <row r="821" spans="1:2" x14ac:dyDescent="0.25">
      <c r="A821" s="92">
        <v>6410001</v>
      </c>
      <c r="B821" s="93" t="s">
        <v>2259</v>
      </c>
    </row>
    <row r="822" spans="1:2" x14ac:dyDescent="0.25">
      <c r="A822" s="92">
        <v>6500001</v>
      </c>
      <c r="B822" s="93" t="s">
        <v>2260</v>
      </c>
    </row>
    <row r="823" spans="1:2" x14ac:dyDescent="0.25">
      <c r="A823" s="92">
        <v>6500004</v>
      </c>
      <c r="B823" s="93" t="s">
        <v>2261</v>
      </c>
    </row>
    <row r="824" spans="1:2" x14ac:dyDescent="0.25">
      <c r="A824" s="92">
        <v>6500005</v>
      </c>
      <c r="B824" s="93" t="s">
        <v>2262</v>
      </c>
    </row>
    <row r="825" spans="1:2" x14ac:dyDescent="0.25">
      <c r="A825" s="92">
        <v>6820001</v>
      </c>
      <c r="B825" s="93" t="s">
        <v>2263</v>
      </c>
    </row>
    <row r="826" spans="1:2" x14ac:dyDescent="0.25">
      <c r="A826" s="92">
        <v>6820002</v>
      </c>
      <c r="B826" s="93" t="s">
        <v>2264</v>
      </c>
    </row>
    <row r="827" spans="1:2" x14ac:dyDescent="0.25">
      <c r="A827" s="92">
        <v>6820003</v>
      </c>
      <c r="B827" s="93" t="s">
        <v>2265</v>
      </c>
    </row>
    <row r="828" spans="1:2" x14ac:dyDescent="0.25">
      <c r="A828" s="92">
        <v>6820004</v>
      </c>
      <c r="B828" s="93" t="s">
        <v>2266</v>
      </c>
    </row>
    <row r="829" spans="1:2" x14ac:dyDescent="0.25">
      <c r="A829" s="92">
        <v>6820005</v>
      </c>
      <c r="B829" s="93" t="s">
        <v>369</v>
      </c>
    </row>
    <row r="830" spans="1:2" x14ac:dyDescent="0.25">
      <c r="A830" s="92">
        <v>6820006</v>
      </c>
      <c r="B830" s="93" t="s">
        <v>2267</v>
      </c>
    </row>
    <row r="831" spans="1:2" x14ac:dyDescent="0.25">
      <c r="A831" s="92">
        <v>6820007</v>
      </c>
      <c r="B831" s="93" t="s">
        <v>2268</v>
      </c>
    </row>
    <row r="832" spans="1:2" x14ac:dyDescent="0.25">
      <c r="A832" s="92">
        <v>6890001</v>
      </c>
      <c r="B832" s="93" t="s">
        <v>2269</v>
      </c>
    </row>
    <row r="833" spans="1:2" x14ac:dyDescent="0.25">
      <c r="A833" s="92">
        <v>7510001</v>
      </c>
      <c r="B833" s="93" t="s">
        <v>2270</v>
      </c>
    </row>
    <row r="834" spans="1:2" x14ac:dyDescent="0.25">
      <c r="A834" s="92">
        <v>7610025</v>
      </c>
      <c r="B834" s="93" t="s">
        <v>2271</v>
      </c>
    </row>
    <row r="835" spans="1:2" x14ac:dyDescent="0.25">
      <c r="A835" s="92">
        <v>7610026</v>
      </c>
      <c r="B835" s="93" t="s">
        <v>2271</v>
      </c>
    </row>
    <row r="836" spans="1:2" x14ac:dyDescent="0.25">
      <c r="A836" s="92">
        <v>7700001</v>
      </c>
      <c r="B836" s="93" t="s">
        <v>2272</v>
      </c>
    </row>
    <row r="837" spans="1:2" x14ac:dyDescent="0.25">
      <c r="A837" s="92">
        <v>7800001</v>
      </c>
      <c r="B837" s="93" t="s">
        <v>2273</v>
      </c>
    </row>
    <row r="838" spans="1:2" x14ac:dyDescent="0.25">
      <c r="A838" s="92">
        <v>7800002</v>
      </c>
      <c r="B838" s="93" t="s">
        <v>744</v>
      </c>
    </row>
    <row r="839" spans="1:2" x14ac:dyDescent="0.25">
      <c r="A839" s="92">
        <v>7800003</v>
      </c>
      <c r="B839" s="93" t="s">
        <v>743</v>
      </c>
    </row>
    <row r="840" spans="1:2" x14ac:dyDescent="0.25">
      <c r="A840" s="92">
        <v>7800004</v>
      </c>
      <c r="B840" s="93" t="s">
        <v>745</v>
      </c>
    </row>
    <row r="841" spans="1:2" x14ac:dyDescent="0.25">
      <c r="A841" s="92">
        <v>7800005</v>
      </c>
      <c r="B841" s="93" t="s">
        <v>2274</v>
      </c>
    </row>
    <row r="842" spans="1:2" x14ac:dyDescent="0.25">
      <c r="A842" s="92">
        <v>7800006</v>
      </c>
      <c r="B842" s="93" t="s">
        <v>2275</v>
      </c>
    </row>
    <row r="843" spans="1:2" x14ac:dyDescent="0.25">
      <c r="A843" s="92">
        <v>7800007</v>
      </c>
      <c r="B843" s="93" t="s">
        <v>2276</v>
      </c>
    </row>
    <row r="844" spans="1:2" x14ac:dyDescent="0.25">
      <c r="A844" s="92">
        <v>7800008</v>
      </c>
      <c r="B844" s="93" t="s">
        <v>746</v>
      </c>
    </row>
    <row r="845" spans="1:2" x14ac:dyDescent="0.25">
      <c r="A845" s="92">
        <v>7800015</v>
      </c>
      <c r="B845" s="93" t="s">
        <v>2277</v>
      </c>
    </row>
    <row r="846" spans="1:2" x14ac:dyDescent="0.25">
      <c r="A846" s="92">
        <v>7800016</v>
      </c>
      <c r="B846" s="93" t="s">
        <v>2278</v>
      </c>
    </row>
    <row r="847" spans="1:2" x14ac:dyDescent="0.25">
      <c r="A847" s="92">
        <v>7800017</v>
      </c>
      <c r="B847" s="93" t="s">
        <v>2279</v>
      </c>
    </row>
    <row r="848" spans="1:2" x14ac:dyDescent="0.25">
      <c r="A848" s="92">
        <v>7800018</v>
      </c>
      <c r="B848" s="93" t="s">
        <v>2280</v>
      </c>
    </row>
    <row r="849" spans="1:2" x14ac:dyDescent="0.25">
      <c r="A849" s="92">
        <v>7800019</v>
      </c>
      <c r="B849" s="93" t="s">
        <v>2281</v>
      </c>
    </row>
    <row r="850" spans="1:2" x14ac:dyDescent="0.25">
      <c r="A850" s="92">
        <v>7800020</v>
      </c>
      <c r="B850" s="93" t="s">
        <v>2282</v>
      </c>
    </row>
    <row r="851" spans="1:2" x14ac:dyDescent="0.25">
      <c r="A851" s="92">
        <v>7800021</v>
      </c>
      <c r="B851" s="93" t="s">
        <v>2277</v>
      </c>
    </row>
    <row r="852" spans="1:2" x14ac:dyDescent="0.25">
      <c r="A852" s="92">
        <v>7800022</v>
      </c>
      <c r="B852" s="93" t="s">
        <v>2283</v>
      </c>
    </row>
    <row r="853" spans="1:2" x14ac:dyDescent="0.25">
      <c r="A853" s="92">
        <v>7800023</v>
      </c>
      <c r="B853" s="93" t="s">
        <v>2284</v>
      </c>
    </row>
    <row r="854" spans="1:2" x14ac:dyDescent="0.25">
      <c r="A854" s="92">
        <v>7800024</v>
      </c>
      <c r="B854" s="93" t="s">
        <v>2285</v>
      </c>
    </row>
    <row r="855" spans="1:2" x14ac:dyDescent="0.25">
      <c r="A855" s="92">
        <v>7800025</v>
      </c>
      <c r="B855" s="93" t="s">
        <v>2286</v>
      </c>
    </row>
    <row r="856" spans="1:2" x14ac:dyDescent="0.25">
      <c r="A856" s="92">
        <v>8212001</v>
      </c>
      <c r="B856" s="93" t="s">
        <v>2287</v>
      </c>
    </row>
    <row r="857" spans="1:2" x14ac:dyDescent="0.25">
      <c r="A857" s="92">
        <v>8300001</v>
      </c>
      <c r="B857" s="93" t="s">
        <v>2288</v>
      </c>
    </row>
    <row r="858" spans="1:2" x14ac:dyDescent="0.25">
      <c r="A858" s="92">
        <v>9130001</v>
      </c>
      <c r="B858" s="93" t="s">
        <v>750</v>
      </c>
    </row>
    <row r="859" spans="1:2" x14ac:dyDescent="0.25">
      <c r="A859" s="92">
        <v>9130002</v>
      </c>
      <c r="B859" s="93" t="s">
        <v>2289</v>
      </c>
    </row>
    <row r="860" spans="1:2" x14ac:dyDescent="0.25">
      <c r="A860" s="92">
        <v>9130003</v>
      </c>
      <c r="B860" s="93" t="s">
        <v>2290</v>
      </c>
    </row>
    <row r="861" spans="1:2" x14ac:dyDescent="0.25">
      <c r="A861" s="92">
        <v>9130004</v>
      </c>
      <c r="B861" s="93" t="s">
        <v>2291</v>
      </c>
    </row>
    <row r="862" spans="1:2" x14ac:dyDescent="0.25">
      <c r="A862" s="92">
        <v>9130009</v>
      </c>
      <c r="B862" s="93" t="s">
        <v>2292</v>
      </c>
    </row>
    <row r="863" spans="1:2" x14ac:dyDescent="0.25">
      <c r="A863" s="92">
        <v>9130010</v>
      </c>
      <c r="B863" s="93" t="s">
        <v>2293</v>
      </c>
    </row>
    <row r="864" spans="1:2" x14ac:dyDescent="0.25">
      <c r="A864" s="92">
        <v>9130011</v>
      </c>
      <c r="B864" s="93" t="s">
        <v>2294</v>
      </c>
    </row>
    <row r="865" spans="1:2" x14ac:dyDescent="0.25">
      <c r="A865" s="92">
        <v>9130012</v>
      </c>
      <c r="B865" s="93" t="s">
        <v>756</v>
      </c>
    </row>
    <row r="866" spans="1:2" x14ac:dyDescent="0.25">
      <c r="A866" s="92">
        <v>9134401</v>
      </c>
      <c r="B866" s="93" t="s">
        <v>2295</v>
      </c>
    </row>
    <row r="867" spans="1:2" x14ac:dyDescent="0.25">
      <c r="A867" s="92">
        <v>9134801</v>
      </c>
      <c r="B867" s="93" t="s">
        <v>1904</v>
      </c>
    </row>
    <row r="868" spans="1:2" x14ac:dyDescent="0.25">
      <c r="A868" s="92">
        <v>9135701</v>
      </c>
      <c r="B868" s="93" t="s">
        <v>2296</v>
      </c>
    </row>
    <row r="869" spans="1:2" x14ac:dyDescent="0.25">
      <c r="A869" s="92">
        <v>9136001</v>
      </c>
      <c r="B869" s="93" t="s">
        <v>2297</v>
      </c>
    </row>
    <row r="870" spans="1:2" x14ac:dyDescent="0.25">
      <c r="A870" s="92">
        <v>9136101</v>
      </c>
      <c r="B870" s="93" t="s">
        <v>2298</v>
      </c>
    </row>
    <row r="871" spans="1:2" x14ac:dyDescent="0.25">
      <c r="A871" s="92">
        <v>9136201</v>
      </c>
      <c r="B871" s="93" t="s">
        <v>1910</v>
      </c>
    </row>
    <row r="872" spans="1:2" x14ac:dyDescent="0.25">
      <c r="A872" s="92">
        <v>9136301</v>
      </c>
      <c r="B872" s="93" t="s">
        <v>1911</v>
      </c>
    </row>
    <row r="873" spans="1:2" x14ac:dyDescent="0.25">
      <c r="A873" s="92">
        <v>9136401</v>
      </c>
      <c r="B873" s="93" t="s">
        <v>2299</v>
      </c>
    </row>
    <row r="874" spans="1:2" x14ac:dyDescent="0.25">
      <c r="A874" s="92">
        <v>9136501</v>
      </c>
      <c r="B874" s="93" t="s">
        <v>2300</v>
      </c>
    </row>
    <row r="875" spans="1:2" x14ac:dyDescent="0.25">
      <c r="A875" s="92">
        <v>9136601</v>
      </c>
      <c r="B875" s="93" t="s">
        <v>2301</v>
      </c>
    </row>
    <row r="876" spans="1:2" x14ac:dyDescent="0.25">
      <c r="A876" s="92">
        <v>9136701</v>
      </c>
      <c r="B876" s="93" t="s">
        <v>1914</v>
      </c>
    </row>
    <row r="877" spans="1:2" x14ac:dyDescent="0.25">
      <c r="A877" s="92">
        <v>9136801</v>
      </c>
      <c r="B877" s="93" t="s">
        <v>2302</v>
      </c>
    </row>
    <row r="878" spans="1:2" x14ac:dyDescent="0.25">
      <c r="A878" s="92">
        <v>9136901</v>
      </c>
      <c r="B878" s="93" t="s">
        <v>2303</v>
      </c>
    </row>
    <row r="879" spans="1:2" x14ac:dyDescent="0.25">
      <c r="A879" s="92">
        <v>9136902</v>
      </c>
      <c r="B879" s="93" t="s">
        <v>2304</v>
      </c>
    </row>
    <row r="880" spans="1:2" x14ac:dyDescent="0.25">
      <c r="A880" s="92">
        <v>9136903</v>
      </c>
      <c r="B880" s="93" t="s">
        <v>2305</v>
      </c>
    </row>
    <row r="881" spans="1:2" x14ac:dyDescent="0.25">
      <c r="A881" s="92">
        <v>9137001</v>
      </c>
      <c r="B881" s="93" t="s">
        <v>2306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A544F-E782-40F1-9D3F-5CF242D2A68C}">
  <dimension ref="A1:AA568"/>
  <sheetViews>
    <sheetView topLeftCell="A349" workbookViewId="0">
      <selection activeCell="W569" sqref="W569"/>
    </sheetView>
  </sheetViews>
  <sheetFormatPr defaultColWidth="9.140625" defaultRowHeight="15" x14ac:dyDescent="0.25"/>
  <cols>
    <col min="1" max="1" width="15.5703125" bestFit="1" customWidth="1"/>
    <col min="2" max="2" width="13.28515625" style="94" bestFit="1" customWidth="1"/>
    <col min="8" max="8" width="15" customWidth="1"/>
    <col min="12" max="12" width="10.7109375" bestFit="1" customWidth="1"/>
    <col min="13" max="13" width="11" bestFit="1" customWidth="1"/>
    <col min="23" max="23" width="11.7109375" bestFit="1" customWidth="1"/>
  </cols>
  <sheetData>
    <row r="1" spans="1:3" x14ac:dyDescent="0.25">
      <c r="A1" t="s">
        <v>1544</v>
      </c>
      <c r="B1" s="94" t="s">
        <v>2308</v>
      </c>
      <c r="C1" t="s">
        <v>69</v>
      </c>
    </row>
    <row r="2" spans="1:3" x14ac:dyDescent="0.25">
      <c r="A2" t="s">
        <v>2309</v>
      </c>
      <c r="B2" s="94">
        <v>22323.73</v>
      </c>
      <c r="C2">
        <f>INDEX(DESPESES!K:K,MATCH(A2,DESPESES!$H:$H,0))</f>
        <v>32000</v>
      </c>
    </row>
    <row r="3" spans="1:3" x14ac:dyDescent="0.25">
      <c r="A3" t="s">
        <v>2310</v>
      </c>
      <c r="B3" s="94">
        <v>642.51</v>
      </c>
      <c r="C3">
        <f>INDEX(DESPESES!K:K,MATCH(A3,DESPESES!$H:$H,0))</f>
        <v>882.51</v>
      </c>
    </row>
    <row r="4" spans="1:3" x14ac:dyDescent="0.25">
      <c r="A4" t="s">
        <v>2311</v>
      </c>
      <c r="B4" s="94">
        <v>517.79999999999995</v>
      </c>
      <c r="C4">
        <f>INDEX(DESPESES!K:K,MATCH(A4,DESPESES!$H:$H,0))</f>
        <v>1250</v>
      </c>
    </row>
    <row r="5" spans="1:3" x14ac:dyDescent="0.25">
      <c r="A5" t="s">
        <v>2312</v>
      </c>
      <c r="B5" s="94">
        <v>1394.4</v>
      </c>
      <c r="C5">
        <f>INDEX(DESPESES!K:K,MATCH(A5,DESPESES!$H:$H,0))</f>
        <v>1544</v>
      </c>
    </row>
    <row r="6" spans="1:3" x14ac:dyDescent="0.25">
      <c r="A6" t="s">
        <v>2313</v>
      </c>
      <c r="B6" s="94">
        <v>1800</v>
      </c>
      <c r="C6">
        <f>INDEX(DESPESES!K:K,MATCH(A6,DESPESES!$H:$H,0))</f>
        <v>4000</v>
      </c>
    </row>
    <row r="7" spans="1:3" x14ac:dyDescent="0.25">
      <c r="A7" t="s">
        <v>2314</v>
      </c>
      <c r="B7" s="94">
        <v>1764.11</v>
      </c>
      <c r="C7">
        <f>INDEX(DESPESES!K:K,MATCH(A7,DESPESES!$H:$H,0))</f>
        <v>14000</v>
      </c>
    </row>
    <row r="8" spans="1:3" x14ac:dyDescent="0.25">
      <c r="A8" t="s">
        <v>2315</v>
      </c>
      <c r="B8" s="94">
        <v>9000</v>
      </c>
      <c r="C8">
        <f>INDEX(DESPESES!K:K,MATCH(A8,DESPESES!$H:$H,0))</f>
        <v>9000</v>
      </c>
    </row>
    <row r="9" spans="1:3" x14ac:dyDescent="0.25">
      <c r="A9" t="s">
        <v>2316</v>
      </c>
      <c r="B9" s="94">
        <v>2646.56</v>
      </c>
      <c r="C9">
        <f>INDEX(DESPESES!K:K,MATCH(A9,DESPESES!$H:$H,0))</f>
        <v>2646.56</v>
      </c>
    </row>
    <row r="10" spans="1:3" x14ac:dyDescent="0.25">
      <c r="A10" t="s">
        <v>2317</v>
      </c>
      <c r="B10" s="94">
        <v>3090.64</v>
      </c>
      <c r="C10">
        <f>INDEX(DESPESES!K:K,MATCH(A10,DESPESES!$H:$H,0))</f>
        <v>3090.64</v>
      </c>
    </row>
    <row r="11" spans="1:3" x14ac:dyDescent="0.25">
      <c r="A11" t="s">
        <v>2318</v>
      </c>
      <c r="B11" s="94">
        <v>100</v>
      </c>
      <c r="C11">
        <f>INDEX(DESPESES!K:K,MATCH(A11,DESPESES!$H:$H,0))</f>
        <v>100</v>
      </c>
    </row>
    <row r="12" spans="1:3" x14ac:dyDescent="0.25">
      <c r="A12" t="s">
        <v>2319</v>
      </c>
      <c r="B12" s="94">
        <v>22421.3</v>
      </c>
      <c r="C12">
        <f>INDEX(DESPESES!K:K,MATCH(A12,DESPESES!$H:$H,0))</f>
        <v>23000</v>
      </c>
    </row>
    <row r="13" spans="1:3" x14ac:dyDescent="0.25">
      <c r="A13" t="s">
        <v>2320</v>
      </c>
      <c r="B13" s="94">
        <v>37752</v>
      </c>
      <c r="C13">
        <f>INDEX(DESPESES!K:K,MATCH(A13,DESPESES!$H:$H,0))</f>
        <v>37752</v>
      </c>
    </row>
    <row r="14" spans="1:3" x14ac:dyDescent="0.25">
      <c r="A14" t="s">
        <v>2321</v>
      </c>
      <c r="B14" s="94">
        <v>290.39999999999998</v>
      </c>
      <c r="C14">
        <f>INDEX(DESPESES!K:K,MATCH(A14,DESPESES!$H:$H,0))</f>
        <v>290.39999999999998</v>
      </c>
    </row>
    <row r="15" spans="1:3" x14ac:dyDescent="0.25">
      <c r="A15" t="s">
        <v>2322</v>
      </c>
      <c r="B15" s="94">
        <v>141.22</v>
      </c>
      <c r="C15">
        <f>INDEX(DESPESES!K:K,MATCH(A15,DESPESES!$H:$H,0))</f>
        <v>500</v>
      </c>
    </row>
    <row r="16" spans="1:3" x14ac:dyDescent="0.25">
      <c r="A16" t="s">
        <v>2323</v>
      </c>
      <c r="B16" s="94">
        <v>381.15</v>
      </c>
      <c r="C16">
        <f>INDEX(DESPESES!K:K,MATCH(A16,DESPESES!$H:$H,0))</f>
        <v>381.16</v>
      </c>
    </row>
    <row r="17" spans="1:3" x14ac:dyDescent="0.25">
      <c r="A17" t="s">
        <v>2324</v>
      </c>
      <c r="B17" s="94">
        <v>7200</v>
      </c>
      <c r="C17">
        <f>INDEX(DESPESES!K:K,MATCH(A17,DESPESES!$H:$H,0))</f>
        <v>12000</v>
      </c>
    </row>
    <row r="18" spans="1:3" x14ac:dyDescent="0.25">
      <c r="A18" t="s">
        <v>2325</v>
      </c>
      <c r="B18" s="94">
        <v>3333.33</v>
      </c>
      <c r="C18">
        <f>INDEX(DESPESES!K:K,MATCH(A18,DESPESES!$H:$H,0))</f>
        <v>25000</v>
      </c>
    </row>
    <row r="19" spans="1:3" x14ac:dyDescent="0.25">
      <c r="A19" t="s">
        <v>2326</v>
      </c>
      <c r="B19" s="94">
        <v>2500</v>
      </c>
      <c r="C19">
        <f>INDEX(DESPESES!K:K,MATCH(A19,DESPESES!$H:$H,0))</f>
        <v>2500</v>
      </c>
    </row>
    <row r="20" spans="1:3" x14ac:dyDescent="0.25">
      <c r="A20" t="s">
        <v>67</v>
      </c>
      <c r="B20" s="94">
        <v>53071.91</v>
      </c>
      <c r="C20">
        <f>INDEX(DESPESES!K:K,MATCH(A20,DESPESES!$H:$H,0))</f>
        <v>500000</v>
      </c>
    </row>
    <row r="21" spans="1:3" x14ac:dyDescent="0.25">
      <c r="A21" t="s">
        <v>2327</v>
      </c>
      <c r="B21" s="94">
        <v>13853.77</v>
      </c>
      <c r="C21">
        <f>INDEX(DESPESES!K:K,MATCH(A21,DESPESES!$H:$H,0))</f>
        <v>15000</v>
      </c>
    </row>
    <row r="22" spans="1:3" x14ac:dyDescent="0.25">
      <c r="A22" t="s">
        <v>2328</v>
      </c>
      <c r="B22" s="94">
        <v>1200</v>
      </c>
      <c r="C22">
        <f>INDEX(DESPESES!K:K,MATCH(A22,DESPESES!$H:$H,0))</f>
        <v>2500</v>
      </c>
    </row>
    <row r="23" spans="1:3" x14ac:dyDescent="0.25">
      <c r="A23" t="s">
        <v>2329</v>
      </c>
      <c r="B23" s="94">
        <v>32962.78</v>
      </c>
      <c r="C23">
        <f>INDEX(DESPESES!K:K,MATCH(A23,DESPESES!$H:$H,0))</f>
        <v>31000</v>
      </c>
    </row>
    <row r="24" spans="1:3" x14ac:dyDescent="0.25">
      <c r="A24" t="s">
        <v>2330</v>
      </c>
      <c r="B24" s="94">
        <v>3229.17</v>
      </c>
      <c r="C24">
        <f>INDEX(DESPESES!K:K,MATCH(A24,DESPESES!$H:$H,0))</f>
        <v>20000</v>
      </c>
    </row>
    <row r="25" spans="1:3" x14ac:dyDescent="0.25">
      <c r="A25" t="s">
        <v>2331</v>
      </c>
      <c r="B25" s="94">
        <v>217800</v>
      </c>
      <c r="C25">
        <f>INDEX(DESPESES!K:K,MATCH(A25,DESPESES!$H:$H,0))</f>
        <v>425000</v>
      </c>
    </row>
    <row r="26" spans="1:3" x14ac:dyDescent="0.25">
      <c r="A26" t="s">
        <v>2332</v>
      </c>
      <c r="B26" s="94">
        <v>150</v>
      </c>
      <c r="C26">
        <f>INDEX(DESPESES!K:K,MATCH(A26,DESPESES!$H:$H,0))</f>
        <v>150</v>
      </c>
    </row>
    <row r="27" spans="1:3" x14ac:dyDescent="0.25">
      <c r="A27" t="s">
        <v>2333</v>
      </c>
      <c r="B27" s="94">
        <v>6000</v>
      </c>
      <c r="C27">
        <f>INDEX(DESPESES!K:K,MATCH(A27,DESPESES!$H:$H,0))</f>
        <v>10000</v>
      </c>
    </row>
    <row r="28" spans="1:3" x14ac:dyDescent="0.25">
      <c r="A28" t="s">
        <v>2334</v>
      </c>
      <c r="B28" s="94">
        <v>1000</v>
      </c>
      <c r="C28">
        <f>INDEX(DESPESES!K:K,MATCH(A28,DESPESES!$H:$H,0))</f>
        <v>1000</v>
      </c>
    </row>
    <row r="29" spans="1:3" x14ac:dyDescent="0.25">
      <c r="A29" t="s">
        <v>2335</v>
      </c>
      <c r="B29" s="94">
        <v>45793.37</v>
      </c>
      <c r="C29">
        <f>INDEX(DESPESES!K:K,MATCH(A29,DESPESES!$H:$H,0))</f>
        <v>54952.05</v>
      </c>
    </row>
    <row r="30" spans="1:3" x14ac:dyDescent="0.25">
      <c r="A30" t="s">
        <v>2336</v>
      </c>
      <c r="B30" s="94">
        <v>627.74</v>
      </c>
      <c r="C30">
        <f>INDEX(DESPESES!K:K,MATCH(A30,DESPESES!$H:$H,0))</f>
        <v>750</v>
      </c>
    </row>
    <row r="31" spans="1:3" x14ac:dyDescent="0.25">
      <c r="A31" t="s">
        <v>2337</v>
      </c>
      <c r="B31" s="94">
        <v>10890</v>
      </c>
      <c r="C31">
        <f>INDEX(DESPESES!K:K,MATCH(A31,DESPESES!$H:$H,0))</f>
        <v>10890</v>
      </c>
    </row>
    <row r="32" spans="1:3" x14ac:dyDescent="0.25">
      <c r="A32" t="s">
        <v>2338</v>
      </c>
      <c r="B32" s="94">
        <v>290.39999999999998</v>
      </c>
      <c r="C32">
        <f>INDEX(DESPESES!K:K,MATCH(A32,DESPESES!$H:$H,0))</f>
        <v>290.39999999999998</v>
      </c>
    </row>
    <row r="33" spans="1:3" x14ac:dyDescent="0.25">
      <c r="A33" t="s">
        <v>2339</v>
      </c>
      <c r="B33" s="94">
        <v>94.15</v>
      </c>
      <c r="C33">
        <f>INDEX(DESPESES!K:K,MATCH(A33,DESPESES!$H:$H,0))</f>
        <v>500</v>
      </c>
    </row>
    <row r="34" spans="1:3" x14ac:dyDescent="0.25">
      <c r="A34" t="s">
        <v>2340</v>
      </c>
      <c r="B34" s="94">
        <v>215.38</v>
      </c>
      <c r="C34">
        <f>INDEX(DESPESES!K:K,MATCH(A34,DESPESES!$H:$H,0))</f>
        <v>500</v>
      </c>
    </row>
    <row r="35" spans="1:3" x14ac:dyDescent="0.25">
      <c r="A35" t="s">
        <v>2341</v>
      </c>
      <c r="B35" s="94">
        <v>10800</v>
      </c>
      <c r="C35">
        <f>INDEX(DESPESES!K:K,MATCH(A35,DESPESES!$H:$H,0))</f>
        <v>18000</v>
      </c>
    </row>
    <row r="36" spans="1:3" x14ac:dyDescent="0.25">
      <c r="A36" t="s">
        <v>2342</v>
      </c>
      <c r="B36" s="94">
        <v>500</v>
      </c>
      <c r="C36">
        <f>INDEX(DESPESES!K:K,MATCH(A36,DESPESES!$H:$H,0))</f>
        <v>500</v>
      </c>
    </row>
    <row r="37" spans="1:3" x14ac:dyDescent="0.25">
      <c r="A37" t="s">
        <v>2343</v>
      </c>
      <c r="B37" s="94">
        <v>750</v>
      </c>
      <c r="C37">
        <f>INDEX(DESPESES!K:K,MATCH(A37,DESPESES!$H:$H,0))</f>
        <v>750</v>
      </c>
    </row>
    <row r="38" spans="1:3" x14ac:dyDescent="0.25">
      <c r="A38" t="s">
        <v>2344</v>
      </c>
      <c r="B38" s="94">
        <v>181.5</v>
      </c>
      <c r="C38">
        <f>INDEX(DESPESES!K:K,MATCH(A38,DESPESES!$H:$H,0))</f>
        <v>181.5</v>
      </c>
    </row>
    <row r="39" spans="1:3" x14ac:dyDescent="0.25">
      <c r="A39" t="s">
        <v>2345</v>
      </c>
      <c r="B39" s="94">
        <v>290.39999999999998</v>
      </c>
      <c r="C39">
        <f>INDEX(DESPESES!K:K,MATCH(A39,DESPESES!$H:$H,0))</f>
        <v>290.39999999999998</v>
      </c>
    </row>
    <row r="40" spans="1:3" x14ac:dyDescent="0.25">
      <c r="A40" t="s">
        <v>2346</v>
      </c>
      <c r="B40" s="94">
        <v>70.61</v>
      </c>
      <c r="C40">
        <f>INDEX(DESPESES!K:K,MATCH(A40,DESPESES!$H:$H,0))</f>
        <v>300</v>
      </c>
    </row>
    <row r="41" spans="1:3" x14ac:dyDescent="0.25">
      <c r="A41" t="s">
        <v>2347</v>
      </c>
      <c r="B41" s="94">
        <v>1246.3</v>
      </c>
      <c r="C41">
        <f>INDEX(DESPESES!K:K,MATCH(A41,DESPESES!$H:$H,0))</f>
        <v>1246.3</v>
      </c>
    </row>
    <row r="42" spans="1:3" x14ac:dyDescent="0.25">
      <c r="A42" t="s">
        <v>2348</v>
      </c>
      <c r="B42" s="94">
        <v>900</v>
      </c>
      <c r="C42">
        <f>INDEX(DESPESES!K:K,MATCH(A42,DESPESES!$H:$H,0))</f>
        <v>2000</v>
      </c>
    </row>
    <row r="43" spans="1:3" x14ac:dyDescent="0.25">
      <c r="A43" t="s">
        <v>2349</v>
      </c>
      <c r="B43" s="94">
        <v>2700</v>
      </c>
      <c r="C43">
        <f>INDEX(DESPESES!K:K,MATCH(A43,DESPESES!$H:$H,0))</f>
        <v>2700</v>
      </c>
    </row>
    <row r="44" spans="1:3" x14ac:dyDescent="0.25">
      <c r="A44" t="s">
        <v>2350</v>
      </c>
      <c r="B44" s="94">
        <v>1000</v>
      </c>
      <c r="C44">
        <f>INDEX(DESPESES!K:K,MATCH(A44,DESPESES!$H:$H,0))</f>
        <v>1000</v>
      </c>
    </row>
    <row r="45" spans="1:3" x14ac:dyDescent="0.25">
      <c r="A45" t="s">
        <v>2351</v>
      </c>
      <c r="B45" s="94">
        <v>35.299999999999997</v>
      </c>
      <c r="C45">
        <f>INDEX(DESPESES!K:K,MATCH(A45,DESPESES!$H:$H,0))</f>
        <v>500</v>
      </c>
    </row>
    <row r="46" spans="1:3" x14ac:dyDescent="0.25">
      <c r="A46" t="s">
        <v>2352</v>
      </c>
      <c r="B46" s="94">
        <v>2100</v>
      </c>
      <c r="C46">
        <f>INDEX(DESPESES!K:K,MATCH(A46,DESPESES!$H:$H,0))</f>
        <v>3500</v>
      </c>
    </row>
    <row r="47" spans="1:3" x14ac:dyDescent="0.25">
      <c r="A47" t="s">
        <v>2353</v>
      </c>
      <c r="B47" s="94">
        <v>500</v>
      </c>
      <c r="C47">
        <f>INDEX(DESPESES!K:K,MATCH(A47,DESPESES!$H:$H,0))</f>
        <v>500</v>
      </c>
    </row>
    <row r="48" spans="1:3" x14ac:dyDescent="0.25">
      <c r="A48" t="s">
        <v>2354</v>
      </c>
      <c r="B48" s="94">
        <v>36874.44</v>
      </c>
      <c r="C48">
        <f>INDEX(DESPESES!K:K,MATCH(A48,DESPESES!$H:$H,0))</f>
        <v>45306.5</v>
      </c>
    </row>
    <row r="49" spans="1:3" x14ac:dyDescent="0.25">
      <c r="A49" t="s">
        <v>2355</v>
      </c>
      <c r="B49" s="94">
        <v>500</v>
      </c>
      <c r="C49">
        <f>INDEX(DESPESES!K:K,MATCH(A49,DESPESES!$H:$H,0))</f>
        <v>500</v>
      </c>
    </row>
    <row r="50" spans="1:3" x14ac:dyDescent="0.25">
      <c r="A50" t="s">
        <v>2356</v>
      </c>
      <c r="B50" s="94">
        <v>180</v>
      </c>
      <c r="C50">
        <f>INDEX(DESPESES!K:K,MATCH(A50,DESPESES!$H:$H,0))</f>
        <v>300</v>
      </c>
    </row>
    <row r="51" spans="1:3" x14ac:dyDescent="0.25">
      <c r="A51" t="s">
        <v>2357</v>
      </c>
      <c r="B51" s="94">
        <v>225</v>
      </c>
      <c r="C51">
        <f>INDEX(DESPESES!K:K,MATCH(A51,DESPESES!$H:$H,0))</f>
        <v>225</v>
      </c>
    </row>
    <row r="52" spans="1:3" x14ac:dyDescent="0.25">
      <c r="A52" t="s">
        <v>2358</v>
      </c>
      <c r="B52" s="94">
        <v>5061.67</v>
      </c>
      <c r="C52">
        <f>INDEX(DESPESES!K:K,MATCH(A52,DESPESES!$H:$H,0))</f>
        <v>5061.67</v>
      </c>
    </row>
    <row r="53" spans="1:3" x14ac:dyDescent="0.25">
      <c r="A53" t="s">
        <v>2359</v>
      </c>
      <c r="B53" s="94">
        <v>363</v>
      </c>
      <c r="C53">
        <f>INDEX(DESPESES!K:K,MATCH(A53,DESPESES!$H:$H,0))</f>
        <v>363</v>
      </c>
    </row>
    <row r="54" spans="1:3" x14ac:dyDescent="0.25">
      <c r="A54" t="s">
        <v>2360</v>
      </c>
      <c r="B54" s="94">
        <v>188.29</v>
      </c>
      <c r="C54">
        <f>INDEX(DESPESES!K:K,MATCH(A54,DESPESES!$H:$H,0))</f>
        <v>300</v>
      </c>
    </row>
    <row r="55" spans="1:3" x14ac:dyDescent="0.25">
      <c r="A55" t="s">
        <v>2361</v>
      </c>
      <c r="B55" s="94">
        <v>2700</v>
      </c>
      <c r="C55">
        <f>INDEX(DESPESES!K:K,MATCH(A55,DESPESES!$H:$H,0))</f>
        <v>1700</v>
      </c>
    </row>
    <row r="56" spans="1:3" x14ac:dyDescent="0.25">
      <c r="A56" t="s">
        <v>2362</v>
      </c>
      <c r="B56" s="94">
        <v>2400</v>
      </c>
      <c r="C56">
        <f>INDEX(DESPESES!K:K,MATCH(A56,DESPESES!$H:$H,0))</f>
        <v>6000</v>
      </c>
    </row>
    <row r="57" spans="1:3" x14ac:dyDescent="0.25">
      <c r="A57" t="s">
        <v>2363</v>
      </c>
      <c r="B57" s="94">
        <v>1750</v>
      </c>
      <c r="C57">
        <f>INDEX(DESPESES!K:K,MATCH(A57,DESPESES!$H:$H,0))</f>
        <v>1200</v>
      </c>
    </row>
    <row r="58" spans="1:3" x14ac:dyDescent="0.25">
      <c r="A58" t="s">
        <v>2364</v>
      </c>
      <c r="B58" s="94">
        <v>532.4</v>
      </c>
      <c r="C58">
        <f>INDEX(DESPESES!K:K,MATCH(A58,DESPESES!$H:$H,0))</f>
        <v>3300</v>
      </c>
    </row>
    <row r="59" spans="1:3" x14ac:dyDescent="0.25">
      <c r="A59" t="s">
        <v>2365</v>
      </c>
      <c r="B59" s="94">
        <v>500</v>
      </c>
      <c r="C59">
        <f>INDEX(DESPESES!K:K,MATCH(A59,DESPESES!$H:$H,0))</f>
        <v>500</v>
      </c>
    </row>
    <row r="60" spans="1:3" x14ac:dyDescent="0.25">
      <c r="A60" t="s">
        <v>2366</v>
      </c>
      <c r="B60" s="94">
        <v>70.61</v>
      </c>
      <c r="C60" t="e">
        <f>INDEX(DESPESES!K:K,MATCH(A60,DESPESES!$H:$H,0))</f>
        <v>#N/A</v>
      </c>
    </row>
    <row r="61" spans="1:3" x14ac:dyDescent="0.25">
      <c r="A61" t="s">
        <v>2367</v>
      </c>
      <c r="B61" s="94">
        <v>941.45</v>
      </c>
      <c r="C61" t="e">
        <f>INDEX(DESPESES!K:K,MATCH(A61,DESPESES!$H:$H,0))</f>
        <v>#N/A</v>
      </c>
    </row>
    <row r="62" spans="1:3" x14ac:dyDescent="0.25">
      <c r="A62" t="s">
        <v>2368</v>
      </c>
      <c r="B62" s="94">
        <v>50</v>
      </c>
      <c r="C62">
        <f>INDEX(DESPESES!K:K,MATCH(A62,DESPESES!$H:$H,0))</f>
        <v>50</v>
      </c>
    </row>
    <row r="63" spans="1:3" x14ac:dyDescent="0.25">
      <c r="A63" t="s">
        <v>2369</v>
      </c>
      <c r="B63" s="94">
        <v>2884.64</v>
      </c>
      <c r="C63">
        <f>INDEX(DESPESES!K:K,MATCH(A63,DESPESES!$H:$H,0))</f>
        <v>25600</v>
      </c>
    </row>
    <row r="64" spans="1:3" x14ac:dyDescent="0.25">
      <c r="A64" t="s">
        <v>2370</v>
      </c>
      <c r="B64" s="94">
        <v>2250.6</v>
      </c>
      <c r="C64">
        <f>INDEX(DESPESES!K:K,MATCH(A64,DESPESES!$H:$H,0))</f>
        <v>1800</v>
      </c>
    </row>
    <row r="65" spans="1:3" x14ac:dyDescent="0.25">
      <c r="A65" t="s">
        <v>2371</v>
      </c>
      <c r="B65" s="94">
        <v>290.39999999999998</v>
      </c>
      <c r="C65">
        <f>INDEX(DESPESES!K:K,MATCH(A65,DESPESES!$H:$H,0))</f>
        <v>290.39999999999998</v>
      </c>
    </row>
    <row r="66" spans="1:3" x14ac:dyDescent="0.25">
      <c r="A66" t="s">
        <v>2372</v>
      </c>
      <c r="B66" s="94">
        <v>520.29999999999995</v>
      </c>
      <c r="C66">
        <f>INDEX(DESPESES!K:K,MATCH(A66,DESPESES!$H:$H,0))</f>
        <v>520.29999999999995</v>
      </c>
    </row>
    <row r="67" spans="1:3" x14ac:dyDescent="0.25">
      <c r="A67" t="s">
        <v>2373</v>
      </c>
      <c r="B67" s="94">
        <v>1800</v>
      </c>
      <c r="C67">
        <f>INDEX(DESPESES!K:K,MATCH(A67,DESPESES!$H:$H,0))</f>
        <v>1800</v>
      </c>
    </row>
    <row r="68" spans="1:3" x14ac:dyDescent="0.25">
      <c r="A68" t="s">
        <v>2374</v>
      </c>
      <c r="B68" s="94">
        <v>6000</v>
      </c>
      <c r="C68">
        <f>INDEX(DESPESES!K:K,MATCH(A68,DESPESES!$H:$H,0))</f>
        <v>15000</v>
      </c>
    </row>
    <row r="69" spans="1:3" x14ac:dyDescent="0.25">
      <c r="A69" t="s">
        <v>2375</v>
      </c>
      <c r="B69" s="94">
        <v>35000</v>
      </c>
      <c r="C69">
        <f>INDEX(DESPESES!K:K,MATCH(A69,DESPESES!$H:$H,0))</f>
        <v>35000</v>
      </c>
    </row>
    <row r="70" spans="1:3" x14ac:dyDescent="0.25">
      <c r="A70" t="s">
        <v>2376</v>
      </c>
      <c r="B70" s="94">
        <v>2500</v>
      </c>
      <c r="C70">
        <f>INDEX(DESPESES!K:K,MATCH(A70,DESPESES!$H:$H,0))</f>
        <v>2500</v>
      </c>
    </row>
    <row r="71" spans="1:3" x14ac:dyDescent="0.25">
      <c r="A71" t="s">
        <v>2377</v>
      </c>
      <c r="B71" s="94">
        <v>61502.96</v>
      </c>
      <c r="C71">
        <f>INDEX(DESPESES!K:K,MATCH(A71,DESPESES!$H:$H,0))</f>
        <v>61502.96</v>
      </c>
    </row>
    <row r="72" spans="1:3" x14ac:dyDescent="0.25">
      <c r="A72" t="s">
        <v>2378</v>
      </c>
      <c r="B72" s="94">
        <v>6000</v>
      </c>
      <c r="C72">
        <f>INDEX(DESPESES!K:K,MATCH(A72,DESPESES!$H:$H,0))</f>
        <v>10000</v>
      </c>
    </row>
    <row r="73" spans="1:3" x14ac:dyDescent="0.25">
      <c r="A73" t="s">
        <v>2379</v>
      </c>
      <c r="B73" s="94">
        <v>18000</v>
      </c>
      <c r="C73">
        <f>INDEX(DESPESES!K:K,MATCH(A73,DESPESES!$H:$H,0))</f>
        <v>18000</v>
      </c>
    </row>
    <row r="74" spans="1:3" x14ac:dyDescent="0.25">
      <c r="A74" t="s">
        <v>2380</v>
      </c>
      <c r="B74" s="94">
        <v>3000</v>
      </c>
      <c r="C74">
        <f>INDEX(DESPESES!K:K,MATCH(A74,DESPESES!$H:$H,0))</f>
        <v>3000</v>
      </c>
    </row>
    <row r="75" spans="1:3" x14ac:dyDescent="0.25">
      <c r="A75" t="s">
        <v>2381</v>
      </c>
      <c r="B75" s="94">
        <v>49741.78</v>
      </c>
      <c r="C75">
        <f>INDEX(DESPESES!K:K,MATCH(A75,DESPESES!$H:$H,0))</f>
        <v>49741.78</v>
      </c>
    </row>
    <row r="76" spans="1:3" x14ac:dyDescent="0.25">
      <c r="A76" t="s">
        <v>2382</v>
      </c>
      <c r="B76" s="94">
        <v>6000</v>
      </c>
      <c r="C76">
        <f>INDEX(DESPESES!K:K,MATCH(A76,DESPESES!$H:$H,0))</f>
        <v>10000</v>
      </c>
    </row>
    <row r="77" spans="1:3" x14ac:dyDescent="0.25">
      <c r="A77" t="s">
        <v>2383</v>
      </c>
      <c r="B77" s="94">
        <v>12000</v>
      </c>
      <c r="C77">
        <f>INDEX(DESPESES!K:K,MATCH(A77,DESPESES!$H:$H,0))</f>
        <v>12000</v>
      </c>
    </row>
    <row r="78" spans="1:3" x14ac:dyDescent="0.25">
      <c r="A78" t="s">
        <v>2384</v>
      </c>
      <c r="B78" s="94">
        <v>1000</v>
      </c>
      <c r="C78">
        <f>INDEX(DESPESES!K:K,MATCH(A78,DESPESES!$H:$H,0))</f>
        <v>1000</v>
      </c>
    </row>
    <row r="79" spans="1:3" x14ac:dyDescent="0.25">
      <c r="A79" t="s">
        <v>2385</v>
      </c>
      <c r="B79" s="94">
        <v>58437.56</v>
      </c>
      <c r="C79">
        <f>INDEX(DESPESES!K:K,MATCH(A79,DESPESES!$H:$H,0))</f>
        <v>58437.56</v>
      </c>
    </row>
    <row r="80" spans="1:3" x14ac:dyDescent="0.25">
      <c r="A80" t="s">
        <v>2386</v>
      </c>
      <c r="B80" s="94">
        <v>363</v>
      </c>
      <c r="C80">
        <f>INDEX(DESPESES!K:K,MATCH(A80,DESPESES!$H:$H,0))</f>
        <v>363</v>
      </c>
    </row>
    <row r="81" spans="1:3" x14ac:dyDescent="0.25">
      <c r="A81" t="s">
        <v>2387</v>
      </c>
      <c r="B81" s="94">
        <v>187.95</v>
      </c>
      <c r="C81">
        <f>INDEX(DESPESES!K:K,MATCH(A81,DESPESES!$H:$H,0))</f>
        <v>500</v>
      </c>
    </row>
    <row r="82" spans="1:3" x14ac:dyDescent="0.25">
      <c r="A82" t="s">
        <v>2388</v>
      </c>
      <c r="B82" s="94">
        <v>122.21</v>
      </c>
      <c r="C82">
        <f>INDEX(DESPESES!K:K,MATCH(A82,DESPESES!$H:$H,0))</f>
        <v>435.09</v>
      </c>
    </row>
    <row r="83" spans="1:3" x14ac:dyDescent="0.25">
      <c r="A83" t="s">
        <v>2389</v>
      </c>
      <c r="B83" s="94">
        <v>1500</v>
      </c>
      <c r="C83">
        <f>INDEX(DESPESES!K:K,MATCH(A83,DESPESES!$H:$H,0))</f>
        <v>3000</v>
      </c>
    </row>
    <row r="84" spans="1:3" x14ac:dyDescent="0.25">
      <c r="A84" t="s">
        <v>2390</v>
      </c>
      <c r="B84" s="94">
        <v>8000</v>
      </c>
      <c r="C84">
        <f>INDEX(DESPESES!K:K,MATCH(A84,DESPESES!$H:$H,0))</f>
        <v>8000</v>
      </c>
    </row>
    <row r="85" spans="1:3" x14ac:dyDescent="0.25">
      <c r="A85" t="s">
        <v>2391</v>
      </c>
      <c r="B85" s="94">
        <v>19800</v>
      </c>
      <c r="C85">
        <f>INDEX(DESPESES!K:K,MATCH(A85,DESPESES!$H:$H,0))</f>
        <v>19800</v>
      </c>
    </row>
    <row r="86" spans="1:3" x14ac:dyDescent="0.25">
      <c r="A86" t="s">
        <v>2392</v>
      </c>
      <c r="B86" s="94">
        <v>550</v>
      </c>
      <c r="C86">
        <f>INDEX(DESPESES!K:K,MATCH(A86,DESPESES!$H:$H,0))</f>
        <v>550</v>
      </c>
    </row>
    <row r="87" spans="1:3" x14ac:dyDescent="0.25">
      <c r="A87" t="s">
        <v>2393</v>
      </c>
      <c r="B87" s="94">
        <v>19657.099999999999</v>
      </c>
      <c r="C87">
        <f>INDEX(DESPESES!K:K,MATCH(A87,DESPESES!$H:$H,0))</f>
        <v>21000</v>
      </c>
    </row>
    <row r="88" spans="1:3" x14ac:dyDescent="0.25">
      <c r="A88" t="s">
        <v>2394</v>
      </c>
      <c r="B88" s="94">
        <v>384.78</v>
      </c>
      <c r="C88">
        <f>INDEX(DESPESES!K:K,MATCH(A88,DESPESES!$H:$H,0))</f>
        <v>384.78</v>
      </c>
    </row>
    <row r="89" spans="1:3" x14ac:dyDescent="0.25">
      <c r="A89" t="s">
        <v>2395</v>
      </c>
      <c r="B89" s="94">
        <v>187.95</v>
      </c>
      <c r="C89">
        <f>INDEX(DESPESES!K:K,MATCH(A89,DESPESES!$H:$H,0))</f>
        <v>500</v>
      </c>
    </row>
    <row r="90" spans="1:3" x14ac:dyDescent="0.25">
      <c r="A90" t="s">
        <v>2396</v>
      </c>
      <c r="B90" s="94">
        <v>112.53</v>
      </c>
      <c r="C90">
        <f>INDEX(DESPESES!K:K,MATCH(A90,DESPESES!$H:$H,0))</f>
        <v>112.53</v>
      </c>
    </row>
    <row r="91" spans="1:3" x14ac:dyDescent="0.25">
      <c r="A91" t="s">
        <v>2397</v>
      </c>
      <c r="B91" s="94">
        <v>7500</v>
      </c>
      <c r="C91">
        <f>INDEX(DESPESES!K:K,MATCH(A91,DESPESES!$H:$H,0))</f>
        <v>14000</v>
      </c>
    </row>
    <row r="92" spans="1:3" x14ac:dyDescent="0.25">
      <c r="A92" t="s">
        <v>2398</v>
      </c>
      <c r="B92" s="94">
        <v>25135</v>
      </c>
      <c r="C92">
        <f>INDEX(DESPESES!K:K,MATCH(A92,DESPESES!$H:$H,0))</f>
        <v>29400</v>
      </c>
    </row>
    <row r="93" spans="1:3" x14ac:dyDescent="0.25">
      <c r="A93" t="s">
        <v>2399</v>
      </c>
      <c r="B93" s="94">
        <v>1000</v>
      </c>
      <c r="C93">
        <f>INDEX(DESPESES!K:K,MATCH(A93,DESPESES!$H:$H,0))</f>
        <v>1000</v>
      </c>
    </row>
    <row r="94" spans="1:3" x14ac:dyDescent="0.25">
      <c r="A94" t="s">
        <v>2400</v>
      </c>
      <c r="B94" s="94">
        <v>18947.59</v>
      </c>
      <c r="C94">
        <f>INDEX(DESPESES!K:K,MATCH(A94,DESPESES!$H:$H,0))</f>
        <v>20322</v>
      </c>
    </row>
    <row r="95" spans="1:3" x14ac:dyDescent="0.25">
      <c r="A95" t="s">
        <v>2401</v>
      </c>
      <c r="B95" s="94">
        <v>423.65</v>
      </c>
      <c r="C95">
        <f>INDEX(DESPESES!K:K,MATCH(A95,DESPESES!$H:$H,0))</f>
        <v>3000</v>
      </c>
    </row>
    <row r="96" spans="1:3" x14ac:dyDescent="0.25">
      <c r="A96" t="s">
        <v>2402</v>
      </c>
      <c r="B96" s="94">
        <v>1800</v>
      </c>
      <c r="C96">
        <f>INDEX(DESPESES!K:K,MATCH(A96,DESPESES!$H:$H,0))</f>
        <v>3000</v>
      </c>
    </row>
    <row r="97" spans="1:3" x14ac:dyDescent="0.25">
      <c r="A97" t="s">
        <v>2403</v>
      </c>
      <c r="B97" s="94">
        <v>6500</v>
      </c>
      <c r="C97">
        <f>INDEX(DESPESES!K:K,MATCH(A97,DESPESES!$H:$H,0))</f>
        <v>6500</v>
      </c>
    </row>
    <row r="98" spans="1:3" x14ac:dyDescent="0.25">
      <c r="A98" t="s">
        <v>2404</v>
      </c>
      <c r="B98" s="94">
        <v>750</v>
      </c>
      <c r="C98">
        <f>INDEX(DESPESES!K:K,MATCH(A98,DESPESES!$H:$H,0))</f>
        <v>750</v>
      </c>
    </row>
    <row r="99" spans="1:3" x14ac:dyDescent="0.25">
      <c r="A99" t="s">
        <v>2405</v>
      </c>
      <c r="B99" s="94">
        <v>847</v>
      </c>
      <c r="C99">
        <f>INDEX(DESPESES!K:K,MATCH(A99,DESPESES!$H:$H,0))</f>
        <v>2000</v>
      </c>
    </row>
    <row r="100" spans="1:3" x14ac:dyDescent="0.25">
      <c r="A100" t="s">
        <v>2406</v>
      </c>
      <c r="B100" s="94">
        <v>134.31</v>
      </c>
      <c r="C100">
        <f>INDEX(DESPESES!K:K,MATCH(A100,DESPESES!$H:$H,0))</f>
        <v>134.32</v>
      </c>
    </row>
    <row r="101" spans="1:3" x14ac:dyDescent="0.25">
      <c r="A101" t="s">
        <v>2407</v>
      </c>
      <c r="B101" s="94">
        <v>75.5</v>
      </c>
      <c r="C101">
        <f>INDEX(DESPESES!K:K,MATCH(A101,DESPESES!$H:$H,0))</f>
        <v>75.5</v>
      </c>
    </row>
    <row r="102" spans="1:3" x14ac:dyDescent="0.25">
      <c r="A102" t="s">
        <v>2408</v>
      </c>
      <c r="B102" s="94">
        <v>2000</v>
      </c>
      <c r="C102">
        <f>INDEX(DESPESES!K:K,MATCH(A102,DESPESES!$H:$H,0))</f>
        <v>2000</v>
      </c>
    </row>
    <row r="103" spans="1:3" x14ac:dyDescent="0.25">
      <c r="A103" t="s">
        <v>2409</v>
      </c>
      <c r="B103" s="94">
        <v>181.5</v>
      </c>
      <c r="C103">
        <f>INDEX(DESPESES!K:K,MATCH(A103,DESPESES!$H:$H,0))</f>
        <v>5000</v>
      </c>
    </row>
    <row r="104" spans="1:3" x14ac:dyDescent="0.25">
      <c r="A104" t="s">
        <v>2410</v>
      </c>
      <c r="B104" s="94">
        <v>2700</v>
      </c>
      <c r="C104">
        <f>INDEX(DESPESES!K:K,MATCH(A104,DESPESES!$H:$H,0))</f>
        <v>5000</v>
      </c>
    </row>
    <row r="105" spans="1:3" x14ac:dyDescent="0.25">
      <c r="A105" t="s">
        <v>2411</v>
      </c>
      <c r="B105" s="94">
        <v>1333.33</v>
      </c>
      <c r="C105">
        <f>INDEX(DESPESES!K:K,MATCH(A105,DESPESES!$H:$H,0))</f>
        <v>6000</v>
      </c>
    </row>
    <row r="106" spans="1:3" x14ac:dyDescent="0.25">
      <c r="A106" t="s">
        <v>2412</v>
      </c>
      <c r="B106" s="94">
        <v>550</v>
      </c>
      <c r="C106">
        <f>INDEX(DESPESES!K:K,MATCH(A106,DESPESES!$H:$H,0))</f>
        <v>550</v>
      </c>
    </row>
    <row r="107" spans="1:3" x14ac:dyDescent="0.25">
      <c r="A107" t="s">
        <v>2413</v>
      </c>
      <c r="B107" s="94">
        <v>43.56</v>
      </c>
      <c r="C107">
        <f>INDEX(DESPESES!K:K,MATCH(A107,DESPESES!$H:$H,0))</f>
        <v>43.56</v>
      </c>
    </row>
    <row r="108" spans="1:3" x14ac:dyDescent="0.25">
      <c r="A108" t="s">
        <v>2414</v>
      </c>
      <c r="B108" s="94">
        <v>235.36</v>
      </c>
      <c r="C108">
        <f>INDEX(DESPESES!K:K,MATCH(A108,DESPESES!$H:$H,0))</f>
        <v>375</v>
      </c>
    </row>
    <row r="109" spans="1:3" x14ac:dyDescent="0.25">
      <c r="A109" t="s">
        <v>2415</v>
      </c>
      <c r="B109" s="94">
        <v>87.12</v>
      </c>
      <c r="C109">
        <f>INDEX(DESPESES!K:K,MATCH(A109,DESPESES!$H:$H,0))</f>
        <v>87.12</v>
      </c>
    </row>
    <row r="110" spans="1:3" x14ac:dyDescent="0.25">
      <c r="A110" t="s">
        <v>2416</v>
      </c>
      <c r="B110" s="94">
        <v>1500</v>
      </c>
      <c r="C110">
        <f>INDEX(DESPESES!K:K,MATCH(A110,DESPESES!$H:$H,0))</f>
        <v>6500</v>
      </c>
    </row>
    <row r="111" spans="1:3" x14ac:dyDescent="0.25">
      <c r="A111" t="s">
        <v>2417</v>
      </c>
      <c r="B111" s="94">
        <v>6500</v>
      </c>
      <c r="C111">
        <f>INDEX(DESPESES!K:K,MATCH(A111,DESPESES!$H:$H,0))</f>
        <v>6500</v>
      </c>
    </row>
    <row r="112" spans="1:3" x14ac:dyDescent="0.25">
      <c r="A112" t="s">
        <v>2418</v>
      </c>
      <c r="B112" s="94">
        <v>750</v>
      </c>
      <c r="C112">
        <f>INDEX(DESPESES!K:K,MATCH(A112,DESPESES!$H:$H,0))</f>
        <v>750</v>
      </c>
    </row>
    <row r="113" spans="1:3" x14ac:dyDescent="0.25">
      <c r="A113" t="s">
        <v>2419</v>
      </c>
      <c r="B113" s="94">
        <v>1189.1500000000001</v>
      </c>
      <c r="C113">
        <f>INDEX(DESPESES!K:K,MATCH(A113,DESPESES!$H:$H,0))</f>
        <v>9600</v>
      </c>
    </row>
    <row r="114" spans="1:3" x14ac:dyDescent="0.25">
      <c r="A114" t="s">
        <v>2420</v>
      </c>
      <c r="B114" s="94">
        <v>10890</v>
      </c>
      <c r="C114">
        <f>INDEX(DESPESES!K:K,MATCH(A114,DESPESES!$H:$H,0))</f>
        <v>10890</v>
      </c>
    </row>
    <row r="115" spans="1:3" x14ac:dyDescent="0.25">
      <c r="A115" t="s">
        <v>2421</v>
      </c>
      <c r="B115" s="94">
        <v>290.39999999999998</v>
      </c>
      <c r="C115">
        <f>INDEX(DESPESES!K:K,MATCH(A115,DESPESES!$H:$H,0))</f>
        <v>290.39999999999998</v>
      </c>
    </row>
    <row r="116" spans="1:3" x14ac:dyDescent="0.25">
      <c r="A116" t="s">
        <v>2422</v>
      </c>
      <c r="B116" s="94">
        <v>141.22</v>
      </c>
      <c r="C116">
        <f>INDEX(DESPESES!K:K,MATCH(A116,DESPESES!$H:$H,0))</f>
        <v>400</v>
      </c>
    </row>
    <row r="117" spans="1:3" x14ac:dyDescent="0.25">
      <c r="A117" t="s">
        <v>2423</v>
      </c>
      <c r="B117" s="94">
        <v>762.3</v>
      </c>
      <c r="C117">
        <f>INDEX(DESPESES!K:K,MATCH(A117,DESPESES!$H:$H,0))</f>
        <v>762.3</v>
      </c>
    </row>
    <row r="118" spans="1:3" x14ac:dyDescent="0.25">
      <c r="A118" t="s">
        <v>2424</v>
      </c>
      <c r="B118" s="94">
        <v>10800</v>
      </c>
      <c r="C118">
        <f>INDEX(DESPESES!K:K,MATCH(A118,DESPESES!$H:$H,0))</f>
        <v>18200</v>
      </c>
    </row>
    <row r="119" spans="1:3" x14ac:dyDescent="0.25">
      <c r="A119" t="s">
        <v>2425</v>
      </c>
      <c r="B119" s="94">
        <v>500</v>
      </c>
      <c r="C119">
        <f>INDEX(DESPESES!K:K,MATCH(A119,DESPESES!$H:$H,0))</f>
        <v>500</v>
      </c>
    </row>
    <row r="120" spans="1:3" x14ac:dyDescent="0.25">
      <c r="A120" t="s">
        <v>2426</v>
      </c>
      <c r="B120" s="94">
        <v>242</v>
      </c>
      <c r="C120">
        <f>INDEX(DESPESES!K:K,MATCH(A120,DESPESES!$H:$H,0))</f>
        <v>16000</v>
      </c>
    </row>
    <row r="121" spans="1:3" x14ac:dyDescent="0.25">
      <c r="A121" t="s">
        <v>2427</v>
      </c>
      <c r="B121" s="94">
        <v>5280</v>
      </c>
      <c r="C121">
        <f>INDEX(DESPESES!K:K,MATCH(A121,DESPESES!$H:$H,0))</f>
        <v>5280</v>
      </c>
    </row>
    <row r="122" spans="1:3" x14ac:dyDescent="0.25">
      <c r="A122" t="s">
        <v>2428</v>
      </c>
      <c r="B122" s="94">
        <v>2904</v>
      </c>
      <c r="C122">
        <f>INDEX(DESPESES!K:K,MATCH(A122,DESPESES!$H:$H,0))</f>
        <v>17000</v>
      </c>
    </row>
    <row r="123" spans="1:3" x14ac:dyDescent="0.25">
      <c r="A123" t="s">
        <v>2429</v>
      </c>
      <c r="B123" s="94">
        <v>675.18</v>
      </c>
      <c r="C123">
        <f>INDEX(DESPESES!K:K,MATCH(A123,DESPESES!$H:$H,0))</f>
        <v>675.18</v>
      </c>
    </row>
    <row r="124" spans="1:3" x14ac:dyDescent="0.25">
      <c r="A124" t="s">
        <v>2430</v>
      </c>
      <c r="B124" s="94">
        <v>188.29</v>
      </c>
      <c r="C124">
        <f>INDEX(DESPESES!K:K,MATCH(A124,DESPESES!$H:$H,0))</f>
        <v>750</v>
      </c>
    </row>
    <row r="125" spans="1:3" x14ac:dyDescent="0.25">
      <c r="A125" t="s">
        <v>2431</v>
      </c>
      <c r="B125" s="94">
        <v>1582.68</v>
      </c>
      <c r="C125">
        <f>INDEX(DESPESES!K:K,MATCH(A125,DESPESES!$H:$H,0))</f>
        <v>1582.68</v>
      </c>
    </row>
    <row r="126" spans="1:3" x14ac:dyDescent="0.25">
      <c r="A126" t="s">
        <v>2432</v>
      </c>
      <c r="B126" s="94">
        <v>4200</v>
      </c>
      <c r="C126">
        <f>INDEX(DESPESES!K:K,MATCH(A126,DESPESES!$H:$H,0))</f>
        <v>11000</v>
      </c>
    </row>
    <row r="127" spans="1:3" x14ac:dyDescent="0.25">
      <c r="A127" t="s">
        <v>2433</v>
      </c>
      <c r="B127" s="94">
        <v>5251.66</v>
      </c>
      <c r="C127">
        <f>INDEX(DESPESES!K:K,MATCH(A127,DESPESES!$H:$H,0))</f>
        <v>5251.66</v>
      </c>
    </row>
    <row r="128" spans="1:3" x14ac:dyDescent="0.25">
      <c r="A128" t="s">
        <v>2434</v>
      </c>
      <c r="B128" s="94">
        <v>2750.05</v>
      </c>
      <c r="C128">
        <f>INDEX(DESPESES!K:K,MATCH(A128,DESPESES!$H:$H,0))</f>
        <v>2750.05</v>
      </c>
    </row>
    <row r="129" spans="1:3" x14ac:dyDescent="0.25">
      <c r="A129" t="s">
        <v>2435</v>
      </c>
      <c r="B129" s="94">
        <v>5640.5300000000007</v>
      </c>
      <c r="C129">
        <f>INDEX(DESPESES!K:K,MATCH(A129,DESPESES!$H:$H,0))</f>
        <v>16000</v>
      </c>
    </row>
    <row r="130" spans="1:3" x14ac:dyDescent="0.25">
      <c r="A130" t="s">
        <v>2436</v>
      </c>
      <c r="B130" s="94">
        <v>806.66</v>
      </c>
      <c r="C130">
        <f>INDEX(DESPESES!K:K,MATCH(A130,DESPESES!$H:$H,0))</f>
        <v>18000</v>
      </c>
    </row>
    <row r="131" spans="1:3" x14ac:dyDescent="0.25">
      <c r="A131" t="s">
        <v>2437</v>
      </c>
      <c r="B131" s="94">
        <v>1166.67</v>
      </c>
      <c r="C131">
        <f>INDEX(DESPESES!K:K,MATCH(A131,DESPESES!$H:$H,0))</f>
        <v>3000</v>
      </c>
    </row>
    <row r="132" spans="1:3" x14ac:dyDescent="0.25">
      <c r="A132" t="s">
        <v>2438</v>
      </c>
      <c r="B132" s="94">
        <v>3060</v>
      </c>
      <c r="C132">
        <f>INDEX(DESPESES!K:K,MATCH(A132,DESPESES!$H:$H,0))</f>
        <v>6000</v>
      </c>
    </row>
    <row r="133" spans="1:3" x14ac:dyDescent="0.25">
      <c r="A133" t="s">
        <v>2439</v>
      </c>
      <c r="B133" s="94">
        <v>880.77</v>
      </c>
      <c r="C133">
        <f>INDEX(DESPESES!K:K,MATCH(A133,DESPESES!$H:$H,0))</f>
        <v>7500</v>
      </c>
    </row>
    <row r="134" spans="1:3" x14ac:dyDescent="0.25">
      <c r="A134" t="s">
        <v>2440</v>
      </c>
      <c r="B134" s="94">
        <v>667.92</v>
      </c>
      <c r="C134">
        <f>INDEX(DESPESES!K:K,MATCH(A134,DESPESES!$H:$H,0))</f>
        <v>667.92</v>
      </c>
    </row>
    <row r="135" spans="1:3" x14ac:dyDescent="0.25">
      <c r="A135" t="s">
        <v>2441</v>
      </c>
      <c r="B135" s="94">
        <v>376.58</v>
      </c>
      <c r="C135">
        <f>INDEX(DESPESES!K:K,MATCH(A135,DESPESES!$H:$H,0))</f>
        <v>2000</v>
      </c>
    </row>
    <row r="136" spans="1:3" x14ac:dyDescent="0.25">
      <c r="A136" t="s">
        <v>2442</v>
      </c>
      <c r="B136" s="94">
        <v>1084.1600000000001</v>
      </c>
      <c r="C136">
        <f>INDEX(DESPESES!K:K,MATCH(A136,DESPESES!$H:$H,0))</f>
        <v>1084.1600000000001</v>
      </c>
    </row>
    <row r="137" spans="1:3" x14ac:dyDescent="0.25">
      <c r="A137" t="s">
        <v>2443</v>
      </c>
      <c r="B137" s="94">
        <v>7200</v>
      </c>
      <c r="C137">
        <f>INDEX(DESPESES!K:K,MATCH(A137,DESPESES!$H:$H,0))</f>
        <v>12500</v>
      </c>
    </row>
    <row r="138" spans="1:3" x14ac:dyDescent="0.25">
      <c r="A138" t="s">
        <v>2444</v>
      </c>
      <c r="B138" s="94">
        <v>2083.33</v>
      </c>
      <c r="C138">
        <f>INDEX(DESPESES!K:K,MATCH(A138,DESPESES!$H:$H,0))</f>
        <v>5000</v>
      </c>
    </row>
    <row r="139" spans="1:3" x14ac:dyDescent="0.25">
      <c r="A139" t="s">
        <v>2445</v>
      </c>
      <c r="B139" s="94">
        <v>1900</v>
      </c>
      <c r="C139">
        <f>INDEX(DESPESES!K:K,MATCH(A139,DESPESES!$H:$H,0))</f>
        <v>1900</v>
      </c>
    </row>
    <row r="140" spans="1:3" x14ac:dyDescent="0.25">
      <c r="A140" t="s">
        <v>2446</v>
      </c>
      <c r="B140" s="94">
        <v>83.6</v>
      </c>
      <c r="C140">
        <f>INDEX(DESPESES!K:K,MATCH(A140,DESPESES!$H:$H,0))</f>
        <v>800</v>
      </c>
    </row>
    <row r="141" spans="1:3" x14ac:dyDescent="0.25">
      <c r="A141" t="s">
        <v>2447</v>
      </c>
      <c r="B141" s="94">
        <v>2400</v>
      </c>
      <c r="C141">
        <f>INDEX(DESPESES!K:K,MATCH(A141,DESPESES!$H:$H,0))</f>
        <v>4000</v>
      </c>
    </row>
    <row r="142" spans="1:3" x14ac:dyDescent="0.25">
      <c r="A142" t="s">
        <v>2448</v>
      </c>
      <c r="B142" s="94">
        <v>7000</v>
      </c>
      <c r="C142">
        <f>INDEX(DESPESES!K:K,MATCH(A142,DESPESES!$H:$H,0))</f>
        <v>7000</v>
      </c>
    </row>
    <row r="143" spans="1:3" x14ac:dyDescent="0.25">
      <c r="A143" t="s">
        <v>2449</v>
      </c>
      <c r="B143" s="94">
        <v>700</v>
      </c>
      <c r="C143">
        <f>INDEX(DESPESES!K:K,MATCH(A143,DESPESES!$H:$H,0))</f>
        <v>700</v>
      </c>
    </row>
    <row r="144" spans="1:3" x14ac:dyDescent="0.25">
      <c r="A144" t="s">
        <v>2450</v>
      </c>
      <c r="B144" s="94">
        <v>450</v>
      </c>
      <c r="C144">
        <f>INDEX(DESPESES!K:K,MATCH(A144,DESPESES!$H:$H,0))</f>
        <v>450</v>
      </c>
    </row>
    <row r="145" spans="1:3" x14ac:dyDescent="0.25">
      <c r="A145" t="s">
        <v>2451</v>
      </c>
      <c r="B145" s="94">
        <v>9526.57</v>
      </c>
      <c r="C145">
        <f>INDEX(DESPESES!K:K,MATCH(A145,DESPESES!$H:$H,0))</f>
        <v>9526.57</v>
      </c>
    </row>
    <row r="146" spans="1:3" x14ac:dyDescent="0.25">
      <c r="A146" t="s">
        <v>2452</v>
      </c>
      <c r="B146" s="94">
        <v>305.97000000000003</v>
      </c>
      <c r="C146">
        <f>INDEX(DESPESES!K:K,MATCH(A146,DESPESES!$H:$H,0))</f>
        <v>750</v>
      </c>
    </row>
    <row r="147" spans="1:3" x14ac:dyDescent="0.25">
      <c r="A147" t="s">
        <v>2453</v>
      </c>
      <c r="B147" s="94">
        <v>6000</v>
      </c>
      <c r="C147">
        <f>INDEX(DESPESES!K:K,MATCH(A147,DESPESES!$H:$H,0))</f>
        <v>10000</v>
      </c>
    </row>
    <row r="148" spans="1:3" x14ac:dyDescent="0.25">
      <c r="A148" t="s">
        <v>2454</v>
      </c>
      <c r="B148" s="94">
        <v>100</v>
      </c>
      <c r="C148">
        <f>INDEX(DESPESES!K:K,MATCH(A148,DESPESES!$H:$H,0))</f>
        <v>500</v>
      </c>
    </row>
    <row r="149" spans="1:3" x14ac:dyDescent="0.25">
      <c r="A149" t="s">
        <v>2455</v>
      </c>
      <c r="B149" s="94">
        <v>1868.93</v>
      </c>
      <c r="C149">
        <f>INDEX(DESPESES!K:K,MATCH(A149,DESPESES!$H:$H,0))</f>
        <v>5000</v>
      </c>
    </row>
    <row r="150" spans="1:3" x14ac:dyDescent="0.25">
      <c r="A150" t="s">
        <v>2456</v>
      </c>
      <c r="B150" s="94">
        <v>1911.2</v>
      </c>
      <c r="C150">
        <f>INDEX(DESPESES!K:K,MATCH(A150,DESPESES!$H:$H,0))</f>
        <v>2000</v>
      </c>
    </row>
    <row r="151" spans="1:3" x14ac:dyDescent="0.25">
      <c r="A151" t="s">
        <v>2457</v>
      </c>
      <c r="B151" s="94">
        <v>290.39999999999998</v>
      </c>
      <c r="C151">
        <f>INDEX(DESPESES!K:K,MATCH(A151,DESPESES!$H:$H,0))</f>
        <v>290.39999999999998</v>
      </c>
    </row>
    <row r="152" spans="1:3" x14ac:dyDescent="0.25">
      <c r="A152" t="s">
        <v>2458</v>
      </c>
      <c r="B152" s="94">
        <v>305.97000000000003</v>
      </c>
      <c r="C152">
        <f>INDEX(DESPESES!K:K,MATCH(A152,DESPESES!$H:$H,0))</f>
        <v>1500</v>
      </c>
    </row>
    <row r="153" spans="1:3" x14ac:dyDescent="0.25">
      <c r="A153" t="s">
        <v>2459</v>
      </c>
      <c r="B153" s="94">
        <v>306.74</v>
      </c>
      <c r="C153">
        <f>INDEX(DESPESES!K:K,MATCH(A153,DESPESES!$H:$H,0))</f>
        <v>306.74</v>
      </c>
    </row>
    <row r="154" spans="1:3" x14ac:dyDescent="0.25">
      <c r="A154" t="s">
        <v>2460</v>
      </c>
      <c r="B154" s="94">
        <v>6000</v>
      </c>
      <c r="C154">
        <f>INDEX(DESPESES!K:K,MATCH(A154,DESPESES!$H:$H,0))</f>
        <v>10000</v>
      </c>
    </row>
    <row r="155" spans="1:3" x14ac:dyDescent="0.25">
      <c r="A155" t="s">
        <v>2461</v>
      </c>
      <c r="B155" s="94">
        <v>6500</v>
      </c>
      <c r="C155">
        <f>INDEX(DESPESES!K:K,MATCH(A155,DESPESES!$H:$H,0))</f>
        <v>6500</v>
      </c>
    </row>
    <row r="156" spans="1:3" x14ac:dyDescent="0.25">
      <c r="A156" t="s">
        <v>2462</v>
      </c>
      <c r="B156" s="94">
        <v>900</v>
      </c>
      <c r="C156">
        <f>INDEX(DESPESES!K:K,MATCH(A156,DESPESES!$H:$H,0))</f>
        <v>900</v>
      </c>
    </row>
    <row r="157" spans="1:3" x14ac:dyDescent="0.25">
      <c r="A157" t="s">
        <v>2463</v>
      </c>
      <c r="B157" s="94">
        <v>800</v>
      </c>
      <c r="C157">
        <f>INDEX(DESPESES!K:K,MATCH(A157,DESPESES!$H:$H,0))</f>
        <v>800</v>
      </c>
    </row>
    <row r="158" spans="1:3" x14ac:dyDescent="0.25">
      <c r="A158" t="s">
        <v>2464</v>
      </c>
      <c r="B158" s="94">
        <v>1769.63</v>
      </c>
      <c r="C158">
        <f>INDEX(DESPESES!K:K,MATCH(A158,DESPESES!$H:$H,0))</f>
        <v>2100</v>
      </c>
    </row>
    <row r="159" spans="1:3" x14ac:dyDescent="0.25">
      <c r="A159" t="s">
        <v>2465</v>
      </c>
      <c r="B159" s="94">
        <v>17612.400000000001</v>
      </c>
      <c r="C159">
        <f>INDEX(DESPESES!K:K,MATCH(A159,DESPESES!$H:$H,0))</f>
        <v>19212.89</v>
      </c>
    </row>
    <row r="160" spans="1:3" x14ac:dyDescent="0.25">
      <c r="A160" t="s">
        <v>2466</v>
      </c>
      <c r="B160" s="94">
        <v>8593.5</v>
      </c>
      <c r="C160">
        <f>INDEX(DESPESES!K:K,MATCH(A160,DESPESES!$H:$H,0))</f>
        <v>9000</v>
      </c>
    </row>
    <row r="161" spans="1:3" x14ac:dyDescent="0.25">
      <c r="A161" t="s">
        <v>2467</v>
      </c>
      <c r="B161" s="94">
        <v>11949.689999999999</v>
      </c>
      <c r="C161">
        <f>INDEX(DESPESES!K:K,MATCH(A161,DESPESES!$H:$H,0))</f>
        <v>11949.69</v>
      </c>
    </row>
    <row r="162" spans="1:3" x14ac:dyDescent="0.25">
      <c r="A162" t="s">
        <v>2468</v>
      </c>
      <c r="B162" s="94">
        <v>8500</v>
      </c>
      <c r="C162">
        <f>INDEX(DESPESES!K:K,MATCH(A162,DESPESES!$H:$H,0))</f>
        <v>8500</v>
      </c>
    </row>
    <row r="163" spans="1:3" x14ac:dyDescent="0.25">
      <c r="A163" t="s">
        <v>2469</v>
      </c>
      <c r="B163" s="94">
        <v>4200</v>
      </c>
      <c r="C163">
        <f>INDEX(DESPESES!K:K,MATCH(A163,DESPESES!$H:$H,0))</f>
        <v>7500</v>
      </c>
    </row>
    <row r="164" spans="1:3" x14ac:dyDescent="0.25">
      <c r="A164" t="s">
        <v>2470</v>
      </c>
      <c r="B164" s="94">
        <v>2916.67</v>
      </c>
      <c r="C164">
        <f>INDEX(DESPESES!K:K,MATCH(A164,DESPESES!$H:$H,0))</f>
        <v>6000</v>
      </c>
    </row>
    <row r="165" spans="1:3" x14ac:dyDescent="0.25">
      <c r="A165" t="s">
        <v>2471</v>
      </c>
      <c r="B165" s="94">
        <v>1900</v>
      </c>
      <c r="C165">
        <f>INDEX(DESPESES!K:K,MATCH(A165,DESPESES!$H:$H,0))</f>
        <v>1900</v>
      </c>
    </row>
    <row r="166" spans="1:3" x14ac:dyDescent="0.25">
      <c r="A166" t="s">
        <v>2472</v>
      </c>
      <c r="B166" s="94">
        <v>2167.91</v>
      </c>
      <c r="C166">
        <f>INDEX(DESPESES!K:K,MATCH(A166,DESPESES!$H:$H,0))</f>
        <v>43000</v>
      </c>
    </row>
    <row r="167" spans="1:3" x14ac:dyDescent="0.25">
      <c r="A167" t="s">
        <v>2473</v>
      </c>
      <c r="B167" s="94">
        <v>6000</v>
      </c>
      <c r="C167">
        <f>INDEX(DESPESES!K:K,MATCH(A167,DESPESES!$H:$H,0))</f>
        <v>10000</v>
      </c>
    </row>
    <row r="168" spans="1:3" x14ac:dyDescent="0.25">
      <c r="A168" t="s">
        <v>2474</v>
      </c>
      <c r="B168" s="94">
        <v>4000</v>
      </c>
      <c r="C168">
        <f>INDEX(DESPESES!K:K,MATCH(A168,DESPESES!$H:$H,0))</f>
        <v>4000</v>
      </c>
    </row>
    <row r="169" spans="1:3" x14ac:dyDescent="0.25">
      <c r="A169" t="s">
        <v>2475</v>
      </c>
      <c r="B169" s="94">
        <v>1200</v>
      </c>
      <c r="C169">
        <f>INDEX(DESPESES!K:K,MATCH(A169,DESPESES!$H:$H,0))</f>
        <v>1200</v>
      </c>
    </row>
    <row r="170" spans="1:3" x14ac:dyDescent="0.25">
      <c r="A170" t="s">
        <v>2476</v>
      </c>
      <c r="B170" s="94">
        <v>3982.91</v>
      </c>
      <c r="C170">
        <f>INDEX(DESPESES!K:K,MATCH(A170,DESPESES!$H:$H,0))</f>
        <v>33000</v>
      </c>
    </row>
    <row r="171" spans="1:3" x14ac:dyDescent="0.25">
      <c r="A171" t="s">
        <v>2477</v>
      </c>
      <c r="B171" s="94">
        <v>17328</v>
      </c>
      <c r="C171">
        <f>INDEX(DESPESES!K:K,MATCH(A171,DESPESES!$H:$H,0))</f>
        <v>22000</v>
      </c>
    </row>
    <row r="172" spans="1:3" x14ac:dyDescent="0.25">
      <c r="A172" t="s">
        <v>2478</v>
      </c>
      <c r="B172" s="94">
        <v>12729.86</v>
      </c>
      <c r="C172">
        <f>INDEX(DESPESES!K:K,MATCH(A172,DESPESES!$H:$H,0))</f>
        <v>12729.86</v>
      </c>
    </row>
    <row r="173" spans="1:3" x14ac:dyDescent="0.25">
      <c r="A173" t="s">
        <v>2479</v>
      </c>
      <c r="B173" s="94">
        <v>333.96</v>
      </c>
      <c r="C173">
        <f>INDEX(DESPESES!K:K,MATCH(A173,DESPESES!$H:$H,0))</f>
        <v>333.96</v>
      </c>
    </row>
    <row r="174" spans="1:3" x14ac:dyDescent="0.25">
      <c r="A174" t="s">
        <v>2480</v>
      </c>
      <c r="B174" s="94">
        <v>384.78</v>
      </c>
      <c r="C174">
        <f>INDEX(DESPESES!K:K,MATCH(A174,DESPESES!$H:$H,0))</f>
        <v>384.78</v>
      </c>
    </row>
    <row r="175" spans="1:3" x14ac:dyDescent="0.25">
      <c r="A175" t="s">
        <v>2481</v>
      </c>
      <c r="B175" s="94">
        <v>100</v>
      </c>
      <c r="C175">
        <f>INDEX(DESPESES!K:K,MATCH(A175,DESPESES!$H:$H,0))</f>
        <v>100</v>
      </c>
    </row>
    <row r="176" spans="1:3" x14ac:dyDescent="0.25">
      <c r="A176" t="s">
        <v>2482</v>
      </c>
      <c r="B176" s="94">
        <v>15000</v>
      </c>
      <c r="C176">
        <f>INDEX(DESPESES!K:K,MATCH(A176,DESPESES!$H:$H,0))</f>
        <v>25000</v>
      </c>
    </row>
    <row r="177" spans="1:3" x14ac:dyDescent="0.25">
      <c r="A177" t="s">
        <v>2483</v>
      </c>
      <c r="B177" s="94">
        <v>9000</v>
      </c>
      <c r="C177">
        <f>INDEX(DESPESES!K:K,MATCH(A177,DESPESES!$H:$H,0))</f>
        <v>9000</v>
      </c>
    </row>
    <row r="178" spans="1:3" x14ac:dyDescent="0.25">
      <c r="A178" t="s">
        <v>2484</v>
      </c>
      <c r="B178" s="94">
        <v>1500</v>
      </c>
      <c r="C178">
        <f>INDEX(DESPESES!K:K,MATCH(A178,DESPESES!$H:$H,0))</f>
        <v>1500</v>
      </c>
    </row>
    <row r="179" spans="1:3" x14ac:dyDescent="0.25">
      <c r="A179" t="s">
        <v>2485</v>
      </c>
      <c r="B179" s="94">
        <v>7800</v>
      </c>
      <c r="C179">
        <f>INDEX(DESPESES!K:K,MATCH(A179,DESPESES!$H:$H,0))</f>
        <v>14000</v>
      </c>
    </row>
    <row r="180" spans="1:3" x14ac:dyDescent="0.25">
      <c r="A180" t="s">
        <v>2486</v>
      </c>
      <c r="B180" s="94">
        <v>8000</v>
      </c>
      <c r="C180">
        <f>INDEX(DESPESES!K:K,MATCH(A180,DESPESES!$H:$H,0))</f>
        <v>8000</v>
      </c>
    </row>
    <row r="181" spans="1:3" x14ac:dyDescent="0.25">
      <c r="A181" t="s">
        <v>2487</v>
      </c>
      <c r="B181" s="94">
        <v>1100</v>
      </c>
      <c r="C181">
        <f>INDEX(DESPESES!K:K,MATCH(A181,DESPESES!$H:$H,0))</f>
        <v>1100</v>
      </c>
    </row>
    <row r="182" spans="1:3" x14ac:dyDescent="0.25">
      <c r="A182" t="s">
        <v>2488</v>
      </c>
      <c r="B182" s="94">
        <v>2000</v>
      </c>
      <c r="C182">
        <f>INDEX(DESPESES!K:K,MATCH(A182,DESPESES!$H:$H,0))</f>
        <v>2000</v>
      </c>
    </row>
    <row r="183" spans="1:3" x14ac:dyDescent="0.25">
      <c r="A183" t="s">
        <v>2489</v>
      </c>
      <c r="B183" s="94">
        <v>65609.320000000007</v>
      </c>
      <c r="C183">
        <f>INDEX(DESPESES!K:K,MATCH(A183,DESPESES!$H:$H,0))</f>
        <v>65609.320000000007</v>
      </c>
    </row>
    <row r="184" spans="1:3" x14ac:dyDescent="0.25">
      <c r="A184" t="s">
        <v>2490</v>
      </c>
      <c r="B184" s="94">
        <v>108000</v>
      </c>
      <c r="C184">
        <f>INDEX(DESPESES!K:K,MATCH(A184,DESPESES!$H:$H,0))</f>
        <v>250000</v>
      </c>
    </row>
    <row r="185" spans="1:3" x14ac:dyDescent="0.25">
      <c r="A185" t="s">
        <v>2491</v>
      </c>
      <c r="B185" s="94">
        <v>100000</v>
      </c>
      <c r="C185">
        <f>INDEX(DESPESES!K:K,MATCH(A185,DESPESES!$H:$H,0))</f>
        <v>100000</v>
      </c>
    </row>
    <row r="186" spans="1:3" x14ac:dyDescent="0.25">
      <c r="A186" t="s">
        <v>2492</v>
      </c>
      <c r="B186" s="94">
        <v>68417.03</v>
      </c>
      <c r="C186">
        <f>INDEX(DESPESES!K:K,MATCH(A186,DESPESES!$H:$H,0))</f>
        <v>68417.03</v>
      </c>
    </row>
    <row r="187" spans="1:3" x14ac:dyDescent="0.25">
      <c r="A187" t="s">
        <v>2493</v>
      </c>
      <c r="B187" s="94">
        <v>1200</v>
      </c>
      <c r="C187" t="e">
        <f>INDEX(DESPESES!K:K,MATCH(A187,DESPESES!$H:$H,0))</f>
        <v>#N/A</v>
      </c>
    </row>
    <row r="188" spans="1:3" x14ac:dyDescent="0.25">
      <c r="A188" t="s">
        <v>2494</v>
      </c>
      <c r="B188" s="94">
        <v>650</v>
      </c>
      <c r="C188">
        <f>INDEX(DESPESES!K:K,MATCH(A188,DESPESES!$H:$H,0))</f>
        <v>650</v>
      </c>
    </row>
    <row r="189" spans="1:3" x14ac:dyDescent="0.25">
      <c r="A189" t="s">
        <v>2495</v>
      </c>
      <c r="B189" s="94">
        <v>2445</v>
      </c>
      <c r="C189">
        <f>INDEX(DESPESES!K:K,MATCH(A189,DESPESES!$H:$H,0))</f>
        <v>4050</v>
      </c>
    </row>
    <row r="190" spans="1:3" x14ac:dyDescent="0.25">
      <c r="A190" t="s">
        <v>2496</v>
      </c>
      <c r="B190" s="94">
        <v>500</v>
      </c>
      <c r="C190">
        <f>INDEX(DESPESES!K:K,MATCH(A190,DESPESES!$H:$H,0))</f>
        <v>500</v>
      </c>
    </row>
    <row r="191" spans="1:3" x14ac:dyDescent="0.25">
      <c r="A191" t="s">
        <v>2497</v>
      </c>
      <c r="B191" s="94">
        <v>5760</v>
      </c>
      <c r="C191">
        <f>INDEX(DESPESES!K:K,MATCH(A191,DESPESES!$H:$H,0))</f>
        <v>6360</v>
      </c>
    </row>
    <row r="192" spans="1:3" x14ac:dyDescent="0.25">
      <c r="A192" t="s">
        <v>2498</v>
      </c>
      <c r="B192" s="94">
        <v>15340</v>
      </c>
      <c r="C192">
        <f>INDEX(DESPESES!K:K,MATCH(A192,DESPESES!$H:$H,0))</f>
        <v>18500</v>
      </c>
    </row>
    <row r="193" spans="1:3" x14ac:dyDescent="0.25">
      <c r="A193" t="s">
        <v>2499</v>
      </c>
      <c r="B193" s="94">
        <v>708.33</v>
      </c>
      <c r="C193">
        <f>INDEX(DESPESES!K:K,MATCH(A193,DESPESES!$H:$H,0))</f>
        <v>1200</v>
      </c>
    </row>
    <row r="194" spans="1:3" x14ac:dyDescent="0.25">
      <c r="A194" t="s">
        <v>2500</v>
      </c>
      <c r="B194" s="94">
        <v>4800</v>
      </c>
      <c r="C194">
        <f>INDEX(DESPESES!K:K,MATCH(A194,DESPESES!$H:$H,0))</f>
        <v>5400</v>
      </c>
    </row>
    <row r="195" spans="1:3" x14ac:dyDescent="0.25">
      <c r="A195" t="s">
        <v>2501</v>
      </c>
      <c r="B195" s="94">
        <v>9305</v>
      </c>
      <c r="C195">
        <f>INDEX(DESPESES!K:K,MATCH(A195,DESPESES!$H:$H,0))</f>
        <v>9305</v>
      </c>
    </row>
    <row r="196" spans="1:3" x14ac:dyDescent="0.25">
      <c r="A196" t="s">
        <v>2502</v>
      </c>
      <c r="B196" s="94">
        <v>950</v>
      </c>
      <c r="C196">
        <f>INDEX(DESPESES!K:K,MATCH(A196,DESPESES!$H:$H,0))</f>
        <v>1600</v>
      </c>
    </row>
    <row r="197" spans="1:3" x14ac:dyDescent="0.25">
      <c r="A197" t="s">
        <v>2503</v>
      </c>
      <c r="B197" s="94">
        <v>500</v>
      </c>
      <c r="C197">
        <f>INDEX(DESPESES!K:K,MATCH(A197,DESPESES!$H:$H,0))</f>
        <v>5000</v>
      </c>
    </row>
    <row r="198" spans="1:3" x14ac:dyDescent="0.25">
      <c r="A198" t="s">
        <v>2504</v>
      </c>
      <c r="B198" s="94">
        <v>4050</v>
      </c>
      <c r="C198">
        <f>INDEX(DESPESES!K:K,MATCH(A198,DESPESES!$H:$H,0))</f>
        <v>4500</v>
      </c>
    </row>
    <row r="199" spans="1:3" x14ac:dyDescent="0.25">
      <c r="A199" t="s">
        <v>2505</v>
      </c>
      <c r="B199" s="94">
        <v>500</v>
      </c>
      <c r="C199">
        <f>INDEX(DESPESES!K:K,MATCH(A199,DESPESES!$H:$H,0))</f>
        <v>800</v>
      </c>
    </row>
    <row r="200" spans="1:3" x14ac:dyDescent="0.25">
      <c r="A200" t="s">
        <v>2506</v>
      </c>
      <c r="B200" s="94">
        <v>1500</v>
      </c>
      <c r="C200">
        <f>INDEX(DESPESES!K:K,MATCH(A200,DESPESES!$H:$H,0))</f>
        <v>5000</v>
      </c>
    </row>
    <row r="201" spans="1:3" x14ac:dyDescent="0.25">
      <c r="A201" t="s">
        <v>2507</v>
      </c>
      <c r="B201" s="94">
        <v>208.33</v>
      </c>
      <c r="C201">
        <f>INDEX(DESPESES!K:K,MATCH(A201,DESPESES!$H:$H,0))</f>
        <v>500</v>
      </c>
    </row>
    <row r="202" spans="1:3" x14ac:dyDescent="0.25">
      <c r="A202" t="s">
        <v>2508</v>
      </c>
      <c r="B202" s="94">
        <v>1100</v>
      </c>
      <c r="C202">
        <f>INDEX(DESPESES!K:K,MATCH(A202,DESPESES!$H:$H,0))</f>
        <v>1100</v>
      </c>
    </row>
    <row r="203" spans="1:3" x14ac:dyDescent="0.25">
      <c r="A203" t="s">
        <v>2509</v>
      </c>
      <c r="B203" s="94">
        <v>363</v>
      </c>
      <c r="C203">
        <f>INDEX(DESPESES!K:K,MATCH(A203,DESPESES!$H:$H,0))</f>
        <v>363</v>
      </c>
    </row>
    <row r="204" spans="1:3" x14ac:dyDescent="0.25">
      <c r="A204" t="s">
        <v>2510</v>
      </c>
      <c r="B204" s="94">
        <v>408.98</v>
      </c>
      <c r="C204">
        <f>INDEX(DESPESES!K:K,MATCH(A204,DESPESES!$H:$H,0))</f>
        <v>758.98</v>
      </c>
    </row>
    <row r="205" spans="1:3" x14ac:dyDescent="0.25">
      <c r="A205" t="s">
        <v>2511</v>
      </c>
      <c r="B205" s="94">
        <v>1800</v>
      </c>
      <c r="C205">
        <f>INDEX(DESPESES!K:K,MATCH(A205,DESPESES!$H:$H,0))</f>
        <v>5000</v>
      </c>
    </row>
    <row r="206" spans="1:3" x14ac:dyDescent="0.25">
      <c r="A206" t="s">
        <v>2512</v>
      </c>
      <c r="B206" s="94">
        <v>1000</v>
      </c>
      <c r="C206">
        <f>INDEX(DESPESES!K:K,MATCH(A206,DESPESES!$H:$H,0))</f>
        <v>1000</v>
      </c>
    </row>
    <row r="207" spans="1:3" x14ac:dyDescent="0.25">
      <c r="A207" t="s">
        <v>2513</v>
      </c>
      <c r="B207" s="94">
        <v>57033.89</v>
      </c>
      <c r="C207">
        <f>INDEX(DESPESES!K:K,MATCH(A207,DESPESES!$H:$H,0))</f>
        <v>93000</v>
      </c>
    </row>
    <row r="208" spans="1:3" x14ac:dyDescent="0.25">
      <c r="A208" t="s">
        <v>2514</v>
      </c>
      <c r="B208" s="94">
        <v>4050</v>
      </c>
      <c r="C208">
        <f>INDEX(DESPESES!K:K,MATCH(A208,DESPESES!$H:$H,0))</f>
        <v>15000</v>
      </c>
    </row>
    <row r="209" spans="1:3" x14ac:dyDescent="0.25">
      <c r="A209" t="s">
        <v>2515</v>
      </c>
      <c r="B209" s="94">
        <v>300</v>
      </c>
      <c r="C209">
        <f>INDEX(DESPESES!K:K,MATCH(A209,DESPESES!$H:$H,0))</f>
        <v>300</v>
      </c>
    </row>
    <row r="210" spans="1:3" x14ac:dyDescent="0.25">
      <c r="A210" t="s">
        <v>2516</v>
      </c>
      <c r="B210" s="94">
        <v>2400</v>
      </c>
      <c r="C210">
        <f>INDEX(DESPESES!K:K,MATCH(A210,DESPESES!$H:$H,0))</f>
        <v>4000</v>
      </c>
    </row>
    <row r="211" spans="1:3" x14ac:dyDescent="0.25">
      <c r="A211" t="s">
        <v>2517</v>
      </c>
      <c r="B211" s="94">
        <v>1000</v>
      </c>
      <c r="C211">
        <f>INDEX(DESPESES!K:K,MATCH(A211,DESPESES!$H:$H,0))</f>
        <v>1000</v>
      </c>
    </row>
    <row r="212" spans="1:3" x14ac:dyDescent="0.25">
      <c r="A212" t="s">
        <v>2518</v>
      </c>
      <c r="B212" s="94">
        <v>290.39999999999998</v>
      </c>
      <c r="C212">
        <f>INDEX(DESPESES!K:K,MATCH(A212,DESPESES!$H:$H,0))</f>
        <v>290.39999999999998</v>
      </c>
    </row>
    <row r="213" spans="1:3" x14ac:dyDescent="0.25">
      <c r="A213" t="s">
        <v>2519</v>
      </c>
      <c r="B213" s="94">
        <v>188.29</v>
      </c>
      <c r="C213">
        <f>INDEX(DESPESES!K:K,MATCH(A213,DESPESES!$H:$H,0))</f>
        <v>500</v>
      </c>
    </row>
    <row r="214" spans="1:3" x14ac:dyDescent="0.25">
      <c r="A214" t="s">
        <v>2520</v>
      </c>
      <c r="B214" s="94">
        <v>538.45000000000005</v>
      </c>
      <c r="C214">
        <f>INDEX(DESPESES!K:K,MATCH(A214,DESPESES!$H:$H,0))</f>
        <v>538.46</v>
      </c>
    </row>
    <row r="215" spans="1:3" x14ac:dyDescent="0.25">
      <c r="A215" t="s">
        <v>2521</v>
      </c>
      <c r="B215" s="94">
        <v>2700</v>
      </c>
      <c r="C215">
        <f>INDEX(DESPESES!K:K,MATCH(A215,DESPESES!$H:$H,0))</f>
        <v>4500</v>
      </c>
    </row>
    <row r="216" spans="1:3" x14ac:dyDescent="0.25">
      <c r="A216" t="s">
        <v>2522</v>
      </c>
      <c r="B216" s="94">
        <v>250</v>
      </c>
      <c r="C216">
        <f>INDEX(DESPESES!K:K,MATCH(A216,DESPESES!$H:$H,0))</f>
        <v>1400</v>
      </c>
    </row>
    <row r="217" spans="1:3" x14ac:dyDescent="0.25">
      <c r="A217" t="s">
        <v>2523</v>
      </c>
      <c r="B217" s="94">
        <v>2500</v>
      </c>
      <c r="C217">
        <f>INDEX(DESPESES!K:K,MATCH(A217,DESPESES!$H:$H,0))</f>
        <v>2500</v>
      </c>
    </row>
    <row r="218" spans="1:3" x14ac:dyDescent="0.25">
      <c r="A218" t="s">
        <v>2524</v>
      </c>
      <c r="B218" s="94">
        <v>2417.98</v>
      </c>
      <c r="C218">
        <f>INDEX(DESPESES!K:K,MATCH(A218,DESPESES!$H:$H,0))</f>
        <v>4835.97</v>
      </c>
    </row>
    <row r="219" spans="1:3" x14ac:dyDescent="0.25">
      <c r="A219" t="s">
        <v>2525</v>
      </c>
      <c r="B219" s="94">
        <v>300</v>
      </c>
      <c r="C219">
        <f>INDEX(DESPESES!K:K,MATCH(A219,DESPESES!$H:$H,0))</f>
        <v>300</v>
      </c>
    </row>
    <row r="220" spans="1:3" x14ac:dyDescent="0.25">
      <c r="A220" t="s">
        <v>2526</v>
      </c>
      <c r="B220" s="94">
        <v>363</v>
      </c>
      <c r="C220">
        <f>INDEX(DESPESES!K:K,MATCH(A220,DESPESES!$H:$H,0))</f>
        <v>363</v>
      </c>
    </row>
    <row r="221" spans="1:3" x14ac:dyDescent="0.25">
      <c r="A221" t="s">
        <v>2527</v>
      </c>
      <c r="B221" s="94">
        <v>4071.99</v>
      </c>
      <c r="C221">
        <f>INDEX(DESPESES!K:K,MATCH(A221,DESPESES!$H:$H,0))</f>
        <v>4071.99</v>
      </c>
    </row>
    <row r="222" spans="1:3" x14ac:dyDescent="0.25">
      <c r="A222" t="s">
        <v>2528</v>
      </c>
      <c r="B222" s="94">
        <v>3545.08</v>
      </c>
      <c r="C222">
        <f>INDEX(DESPESES!K:K,MATCH(A222,DESPESES!$H:$H,0))</f>
        <v>6000</v>
      </c>
    </row>
    <row r="223" spans="1:3" x14ac:dyDescent="0.25">
      <c r="A223" t="s">
        <v>2529</v>
      </c>
      <c r="B223" s="94">
        <v>6056.0499999999993</v>
      </c>
      <c r="C223">
        <f>INDEX(DESPESES!K:K,MATCH(A223,DESPESES!$H:$H,0))</f>
        <v>6356.05</v>
      </c>
    </row>
    <row r="224" spans="1:3" x14ac:dyDescent="0.25">
      <c r="A224" t="s">
        <v>2530</v>
      </c>
      <c r="B224" s="94">
        <v>9000</v>
      </c>
      <c r="C224">
        <f>INDEX(DESPESES!K:K,MATCH(A224,DESPESES!$H:$H,0))</f>
        <v>18000</v>
      </c>
    </row>
    <row r="225" spans="1:3" x14ac:dyDescent="0.25">
      <c r="A225" t="s">
        <v>2531</v>
      </c>
      <c r="B225" s="94">
        <v>13500</v>
      </c>
      <c r="C225">
        <f>INDEX(DESPESES!K:K,MATCH(A225,DESPESES!$H:$H,0))</f>
        <v>13500</v>
      </c>
    </row>
    <row r="226" spans="1:3" x14ac:dyDescent="0.25">
      <c r="A226" t="s">
        <v>2532</v>
      </c>
      <c r="B226" s="94">
        <v>10000</v>
      </c>
      <c r="C226">
        <f>INDEX(DESPESES!K:K,MATCH(A226,DESPESES!$H:$H,0))</f>
        <v>10000</v>
      </c>
    </row>
    <row r="227" spans="1:3" x14ac:dyDescent="0.25">
      <c r="A227" t="s">
        <v>2533</v>
      </c>
      <c r="B227" s="94">
        <v>20998.9</v>
      </c>
      <c r="C227">
        <f>INDEX(DESPESES!K:K,MATCH(A227,DESPESES!$H:$H,0))</f>
        <v>22198.9</v>
      </c>
    </row>
    <row r="228" spans="1:3" x14ac:dyDescent="0.25">
      <c r="A228" t="s">
        <v>2534</v>
      </c>
      <c r="B228" s="94">
        <v>11616</v>
      </c>
      <c r="C228">
        <f>INDEX(DESPESES!K:K,MATCH(A228,DESPESES!$H:$H,0))</f>
        <v>42000</v>
      </c>
    </row>
    <row r="229" spans="1:3" x14ac:dyDescent="0.25">
      <c r="A229" t="s">
        <v>2535</v>
      </c>
      <c r="B229" s="94">
        <v>24642.53</v>
      </c>
      <c r="C229">
        <f>INDEX(DESPESES!K:K,MATCH(A229,DESPESES!$H:$H,0))</f>
        <v>24700</v>
      </c>
    </row>
    <row r="230" spans="1:3" x14ac:dyDescent="0.25">
      <c r="A230" t="s">
        <v>2536</v>
      </c>
      <c r="B230" s="94">
        <v>3630</v>
      </c>
      <c r="C230">
        <f>INDEX(DESPESES!K:K,MATCH(A230,DESPESES!$H:$H,0))</f>
        <v>4000</v>
      </c>
    </row>
    <row r="231" spans="1:3" x14ac:dyDescent="0.25">
      <c r="A231" t="s">
        <v>2537</v>
      </c>
      <c r="B231" s="94">
        <v>49681.39</v>
      </c>
      <c r="C231">
        <f>INDEX(DESPESES!K:K,MATCH(A231,DESPESES!$H:$H,0))</f>
        <v>84989.77</v>
      </c>
    </row>
    <row r="232" spans="1:3" x14ac:dyDescent="0.25">
      <c r="A232" t="s">
        <v>2538</v>
      </c>
      <c r="B232" s="94">
        <v>34311.480000000003</v>
      </c>
      <c r="C232">
        <f>INDEX(DESPESES!K:K,MATCH(A232,DESPESES!$H:$H,0))</f>
        <v>25041.61</v>
      </c>
    </row>
    <row r="233" spans="1:3" x14ac:dyDescent="0.25">
      <c r="A233" t="s">
        <v>2539</v>
      </c>
      <c r="B233" s="94">
        <v>282.44</v>
      </c>
      <c r="C233">
        <f>INDEX(DESPESES!K:K,MATCH(A233,DESPESES!$H:$H,0))</f>
        <v>1250</v>
      </c>
    </row>
    <row r="234" spans="1:3" x14ac:dyDescent="0.25">
      <c r="A234" t="s">
        <v>2540</v>
      </c>
      <c r="B234" s="94">
        <v>1200</v>
      </c>
      <c r="C234">
        <f>INDEX(DESPESES!K:K,MATCH(A234,DESPESES!$H:$H,0))</f>
        <v>2000</v>
      </c>
    </row>
    <row r="235" spans="1:3" x14ac:dyDescent="0.25">
      <c r="A235" t="s">
        <v>2541</v>
      </c>
      <c r="B235" s="94">
        <v>1200</v>
      </c>
      <c r="C235">
        <f>INDEX(DESPESES!K:K,MATCH(A235,DESPESES!$H:$H,0))</f>
        <v>1200</v>
      </c>
    </row>
    <row r="236" spans="1:3" x14ac:dyDescent="0.25">
      <c r="A236" t="s">
        <v>2542</v>
      </c>
      <c r="B236" s="94">
        <v>4824.72</v>
      </c>
      <c r="C236">
        <f>INDEX(DESPESES!K:K,MATCH(A236,DESPESES!$H:$H,0))</f>
        <v>4824.72</v>
      </c>
    </row>
    <row r="237" spans="1:3" x14ac:dyDescent="0.25">
      <c r="A237" t="s">
        <v>2543</v>
      </c>
      <c r="B237" s="94">
        <v>43.56</v>
      </c>
      <c r="C237">
        <f>INDEX(DESPESES!K:K,MATCH(A237,DESPESES!$H:$H,0))</f>
        <v>43.56</v>
      </c>
    </row>
    <row r="238" spans="1:3" x14ac:dyDescent="0.25">
      <c r="A238" t="s">
        <v>2544</v>
      </c>
      <c r="B238" s="94">
        <v>87.12</v>
      </c>
      <c r="C238">
        <f>INDEX(DESPESES!K:K,MATCH(A238,DESPESES!$H:$H,0))</f>
        <v>87.12</v>
      </c>
    </row>
    <row r="239" spans="1:3" x14ac:dyDescent="0.25">
      <c r="A239" t="s">
        <v>2545</v>
      </c>
      <c r="B239" s="94">
        <v>290.39999999999998</v>
      </c>
      <c r="C239">
        <f>INDEX(DESPESES!K:K,MATCH(A239,DESPESES!$H:$H,0))</f>
        <v>290.39999999999998</v>
      </c>
    </row>
    <row r="240" spans="1:3" x14ac:dyDescent="0.25">
      <c r="A240" t="s">
        <v>2546</v>
      </c>
      <c r="B240" s="94">
        <v>1337.05</v>
      </c>
      <c r="C240">
        <f>INDEX(DESPESES!K:K,MATCH(A240,DESPESES!$H:$H,0))</f>
        <v>1337.05</v>
      </c>
    </row>
    <row r="241" spans="1:3" x14ac:dyDescent="0.25">
      <c r="A241" t="s">
        <v>2547</v>
      </c>
      <c r="B241" s="94">
        <v>3600</v>
      </c>
      <c r="C241">
        <f>INDEX(DESPESES!K:K,MATCH(A241,DESPESES!$H:$H,0))</f>
        <v>7000</v>
      </c>
    </row>
    <row r="242" spans="1:3" x14ac:dyDescent="0.25">
      <c r="A242" t="s">
        <v>2548</v>
      </c>
      <c r="B242" s="94">
        <v>100</v>
      </c>
      <c r="C242">
        <f>INDEX(DESPESES!K:K,MATCH(A242,DESPESES!$H:$H,0))</f>
        <v>100</v>
      </c>
    </row>
    <row r="243" spans="1:3" x14ac:dyDescent="0.25">
      <c r="A243" t="s">
        <v>2549</v>
      </c>
      <c r="B243" s="94">
        <v>3000</v>
      </c>
      <c r="C243">
        <f>INDEX(DESPESES!K:K,MATCH(A243,DESPESES!$H:$H,0))</f>
        <v>7000</v>
      </c>
    </row>
    <row r="244" spans="1:3" x14ac:dyDescent="0.25">
      <c r="A244" t="s">
        <v>2550</v>
      </c>
      <c r="B244" s="94">
        <v>1200</v>
      </c>
      <c r="C244">
        <f>INDEX(DESPESES!K:K,MATCH(A244,DESPESES!$H:$H,0))</f>
        <v>1200</v>
      </c>
    </row>
    <row r="245" spans="1:3" x14ac:dyDescent="0.25">
      <c r="A245" t="s">
        <v>2551</v>
      </c>
      <c r="B245" s="94">
        <v>1615.35</v>
      </c>
      <c r="C245">
        <f>INDEX(DESPESES!K:K,MATCH(A245,DESPESES!$H:$H,0))</f>
        <v>12500</v>
      </c>
    </row>
    <row r="246" spans="1:3" x14ac:dyDescent="0.25">
      <c r="A246" t="s">
        <v>2552</v>
      </c>
      <c r="B246" s="94">
        <v>2400</v>
      </c>
      <c r="C246">
        <f>INDEX(DESPESES!K:K,MATCH(A246,DESPESES!$H:$H,0))</f>
        <v>8000</v>
      </c>
    </row>
    <row r="247" spans="1:3" x14ac:dyDescent="0.25">
      <c r="A247" t="s">
        <v>2553</v>
      </c>
      <c r="B247" s="94">
        <v>391.67</v>
      </c>
      <c r="C247" t="e">
        <f>INDEX(DESPESES!K:K,MATCH(A247,DESPESES!$H:$H,0))</f>
        <v>#N/A</v>
      </c>
    </row>
    <row r="248" spans="1:3" x14ac:dyDescent="0.25">
      <c r="A248" t="s">
        <v>2554</v>
      </c>
      <c r="B248" s="94">
        <v>750</v>
      </c>
      <c r="C248">
        <f>INDEX(DESPESES!K:K,MATCH(A248,DESPESES!$H:$H,0))</f>
        <v>750</v>
      </c>
    </row>
    <row r="249" spans="1:3" x14ac:dyDescent="0.25">
      <c r="A249" t="s">
        <v>2555</v>
      </c>
      <c r="B249" s="94">
        <v>1500</v>
      </c>
      <c r="C249">
        <f>INDEX(DESPESES!K:K,MATCH(A249,DESPESES!$H:$H,0))</f>
        <v>2500</v>
      </c>
    </row>
    <row r="250" spans="1:3" x14ac:dyDescent="0.25">
      <c r="A250" t="s">
        <v>2556</v>
      </c>
      <c r="B250" s="94">
        <v>400</v>
      </c>
      <c r="C250">
        <f>INDEX(DESPESES!K:K,MATCH(A250,DESPESES!$H:$H,0))</f>
        <v>400</v>
      </c>
    </row>
    <row r="251" spans="1:3" x14ac:dyDescent="0.25">
      <c r="A251" t="s">
        <v>2557</v>
      </c>
      <c r="B251" s="94">
        <v>60</v>
      </c>
      <c r="C251">
        <f>INDEX(DESPESES!K:K,MATCH(A251,DESPESES!$H:$H,0))</f>
        <v>60</v>
      </c>
    </row>
    <row r="252" spans="1:3" x14ac:dyDescent="0.25">
      <c r="A252" t="s">
        <v>2558</v>
      </c>
      <c r="B252" s="94">
        <v>50</v>
      </c>
      <c r="C252">
        <f>INDEX(DESPESES!K:K,MATCH(A252,DESPESES!$H:$H,0))</f>
        <v>50</v>
      </c>
    </row>
    <row r="253" spans="1:3" x14ac:dyDescent="0.25">
      <c r="A253" t="s">
        <v>2559</v>
      </c>
      <c r="B253" s="94">
        <v>1500</v>
      </c>
      <c r="C253">
        <f>INDEX(DESPESES!K:K,MATCH(A253,DESPESES!$H:$H,0))</f>
        <v>2000</v>
      </c>
    </row>
    <row r="254" spans="1:3" x14ac:dyDescent="0.25">
      <c r="A254" t="s">
        <v>2560</v>
      </c>
      <c r="B254" s="94">
        <v>375</v>
      </c>
      <c r="C254">
        <f>INDEX(DESPESES!K:K,MATCH(A254,DESPESES!$H:$H,0))</f>
        <v>375</v>
      </c>
    </row>
    <row r="255" spans="1:3" x14ac:dyDescent="0.25">
      <c r="A255" t="s">
        <v>2561</v>
      </c>
      <c r="B255" s="94">
        <v>1400</v>
      </c>
      <c r="C255">
        <f>INDEX(DESPESES!K:K,MATCH(A255,DESPESES!$H:$H,0))</f>
        <v>1400</v>
      </c>
    </row>
    <row r="256" spans="1:3" x14ac:dyDescent="0.25">
      <c r="A256" t="s">
        <v>2562</v>
      </c>
      <c r="B256" s="94">
        <v>137.94</v>
      </c>
      <c r="C256">
        <f>INDEX(DESPESES!K:K,MATCH(A256,DESPESES!$H:$H,0))</f>
        <v>137.94</v>
      </c>
    </row>
    <row r="257" spans="1:27" x14ac:dyDescent="0.25">
      <c r="A257" t="s">
        <v>2563</v>
      </c>
      <c r="B257" s="94">
        <v>500.94</v>
      </c>
      <c r="C257">
        <f>INDEX(DESPESES!K:K,MATCH(A257,DESPESES!$H:$H,0))</f>
        <v>500.94</v>
      </c>
    </row>
    <row r="258" spans="1:27" x14ac:dyDescent="0.25">
      <c r="B258" s="94">
        <f>SUM(B2:B257)</f>
        <v>1931455.3199999998</v>
      </c>
      <c r="C258" s="94"/>
    </row>
    <row r="268" spans="1:27" ht="45" x14ac:dyDescent="0.25">
      <c r="A268" s="1" t="s">
        <v>2566</v>
      </c>
      <c r="B268" s="1" t="s">
        <v>2567</v>
      </c>
      <c r="C268" s="1" t="s">
        <v>2568</v>
      </c>
      <c r="D268" s="1" t="s">
        <v>2569</v>
      </c>
      <c r="E268" s="1" t="s">
        <v>2570</v>
      </c>
      <c r="F268" s="1" t="s">
        <v>2571</v>
      </c>
      <c r="G268" s="1" t="s">
        <v>2572</v>
      </c>
      <c r="H268" s="1" t="s">
        <v>2573</v>
      </c>
      <c r="I268" s="1" t="s">
        <v>2574</v>
      </c>
      <c r="J268" s="1" t="s">
        <v>2575</v>
      </c>
      <c r="K268" s="1" t="s">
        <v>2576</v>
      </c>
      <c r="L268" s="95" t="s">
        <v>2577</v>
      </c>
      <c r="M268" s="1" t="s">
        <v>2578</v>
      </c>
      <c r="N268" s="1" t="s">
        <v>2579</v>
      </c>
      <c r="O268" s="1" t="s">
        <v>2580</v>
      </c>
      <c r="P268" s="1" t="s">
        <v>2581</v>
      </c>
      <c r="Q268" s="1" t="s">
        <v>2582</v>
      </c>
      <c r="R268" s="1" t="s">
        <v>2583</v>
      </c>
      <c r="S268" s="1" t="s">
        <v>2584</v>
      </c>
      <c r="T268" s="1" t="s">
        <v>2585</v>
      </c>
      <c r="U268" s="1" t="s">
        <v>2586</v>
      </c>
      <c r="V268" s="95" t="s">
        <v>2587</v>
      </c>
      <c r="W268" s="95" t="s">
        <v>2588</v>
      </c>
      <c r="X268" s="1" t="s">
        <v>2589</v>
      </c>
      <c r="Y268" s="1" t="s">
        <v>2590</v>
      </c>
      <c r="Z268" s="1" t="s">
        <v>2591</v>
      </c>
      <c r="AA268" s="1" t="s">
        <v>2592</v>
      </c>
    </row>
    <row r="269" spans="1:27" x14ac:dyDescent="0.25">
      <c r="A269" s="2">
        <v>2023</v>
      </c>
      <c r="B269" s="2">
        <v>0</v>
      </c>
      <c r="C269" s="2">
        <v>13200</v>
      </c>
      <c r="D269" s="2">
        <v>2040001</v>
      </c>
      <c r="E269" s="2" t="str">
        <f>_xlfn.CONCAT(C269,D269)</f>
        <v>132002040001</v>
      </c>
      <c r="F269" s="2" t="s">
        <v>1734</v>
      </c>
      <c r="G269" s="2"/>
      <c r="H269" s="2">
        <v>2020019240</v>
      </c>
      <c r="I269" s="2" t="s">
        <v>2564</v>
      </c>
      <c r="J269" s="2"/>
      <c r="K269" s="2" t="s">
        <v>2593</v>
      </c>
      <c r="L269" s="96">
        <v>44562</v>
      </c>
      <c r="M269" s="2"/>
      <c r="N269" s="2"/>
      <c r="O269" s="2"/>
      <c r="P269" s="2"/>
      <c r="Q269" s="2"/>
      <c r="R269" s="2" t="s">
        <v>2594</v>
      </c>
      <c r="S269" s="2"/>
      <c r="T269" s="2" t="s">
        <v>2595</v>
      </c>
      <c r="U269" s="2"/>
      <c r="V269" s="97">
        <v>7877.93</v>
      </c>
      <c r="W269" s="97">
        <v>7877.93</v>
      </c>
      <c r="X269" s="2" t="s">
        <v>2596</v>
      </c>
      <c r="Y269" s="2" t="s">
        <v>2597</v>
      </c>
      <c r="Z269" s="98">
        <f>+V269-W269</f>
        <v>0</v>
      </c>
      <c r="AA269" s="2"/>
    </row>
    <row r="270" spans="1:27" x14ac:dyDescent="0.25">
      <c r="A270" s="2">
        <v>2023</v>
      </c>
      <c r="B270" s="2">
        <v>0</v>
      </c>
      <c r="C270" s="2">
        <v>13200</v>
      </c>
      <c r="D270" s="2">
        <v>2040001</v>
      </c>
      <c r="E270" s="2" t="str">
        <f t="shared" ref="E270:E333" si="0">_xlfn.CONCAT(C270,D270)</f>
        <v>132002040001</v>
      </c>
      <c r="F270" s="2" t="s">
        <v>1734</v>
      </c>
      <c r="G270" s="2"/>
      <c r="H270" s="2">
        <v>2022005835</v>
      </c>
      <c r="I270" s="2" t="s">
        <v>2564</v>
      </c>
      <c r="J270" s="2"/>
      <c r="K270" s="2" t="s">
        <v>2598</v>
      </c>
      <c r="L270" s="96">
        <v>44665</v>
      </c>
      <c r="M270" s="2"/>
      <c r="N270" s="2"/>
      <c r="O270" s="2"/>
      <c r="P270" s="2"/>
      <c r="Q270" s="2"/>
      <c r="R270" s="2" t="s">
        <v>2594</v>
      </c>
      <c r="S270" s="2"/>
      <c r="T270" s="2" t="s">
        <v>2595</v>
      </c>
      <c r="U270" s="2"/>
      <c r="V270" s="97">
        <v>14445.8</v>
      </c>
      <c r="W270" s="97">
        <v>14445.8</v>
      </c>
      <c r="X270" s="2" t="s">
        <v>2596</v>
      </c>
      <c r="Y270" s="2" t="s">
        <v>2597</v>
      </c>
      <c r="Z270" s="98">
        <f t="shared" ref="Z270:Z333" si="1">+V270-W270</f>
        <v>0</v>
      </c>
      <c r="AA270" s="2"/>
    </row>
    <row r="271" spans="1:27" x14ac:dyDescent="0.25">
      <c r="A271" s="2">
        <v>2023</v>
      </c>
      <c r="B271" s="2">
        <v>0</v>
      </c>
      <c r="C271" s="2">
        <v>13200</v>
      </c>
      <c r="D271" s="2">
        <v>2060001</v>
      </c>
      <c r="E271" s="2" t="str">
        <f t="shared" si="0"/>
        <v>132002060001</v>
      </c>
      <c r="F271" s="2" t="s">
        <v>279</v>
      </c>
      <c r="G271" s="2"/>
      <c r="H271" s="2">
        <v>2020007037</v>
      </c>
      <c r="I271" s="2" t="s">
        <v>2564</v>
      </c>
      <c r="J271" s="2"/>
      <c r="K271" s="2" t="s">
        <v>2599</v>
      </c>
      <c r="L271" s="96">
        <v>44562</v>
      </c>
      <c r="M271" s="2"/>
      <c r="N271" s="2"/>
      <c r="O271" s="2"/>
      <c r="P271" s="2"/>
      <c r="Q271" s="2"/>
      <c r="R271" s="2" t="s">
        <v>2600</v>
      </c>
      <c r="S271" s="2"/>
      <c r="T271" s="2" t="s">
        <v>2601</v>
      </c>
      <c r="U271" s="2"/>
      <c r="V271" s="99">
        <v>642.51</v>
      </c>
      <c r="W271" s="99">
        <v>642.51</v>
      </c>
      <c r="X271" s="2" t="s">
        <v>2596</v>
      </c>
      <c r="Y271" s="2" t="s">
        <v>2597</v>
      </c>
      <c r="Z271" s="98">
        <f t="shared" si="1"/>
        <v>0</v>
      </c>
      <c r="AA271" s="2"/>
    </row>
    <row r="272" spans="1:27" x14ac:dyDescent="0.25">
      <c r="A272" s="2">
        <v>2023</v>
      </c>
      <c r="B272" s="2">
        <v>0</v>
      </c>
      <c r="C272" s="2">
        <v>13200</v>
      </c>
      <c r="D272" s="2">
        <v>2200001</v>
      </c>
      <c r="E272" s="2" t="str">
        <f t="shared" si="0"/>
        <v>132002200001</v>
      </c>
      <c r="F272" s="2" t="s">
        <v>390</v>
      </c>
      <c r="G272" s="2"/>
      <c r="H272" s="2">
        <v>2022019334</v>
      </c>
      <c r="I272" s="2" t="s">
        <v>2602</v>
      </c>
      <c r="J272" s="2"/>
      <c r="K272" s="2" t="s">
        <v>2603</v>
      </c>
      <c r="L272" s="96">
        <v>44840</v>
      </c>
      <c r="M272" s="2">
        <v>2022014313</v>
      </c>
      <c r="N272" s="2"/>
      <c r="O272" s="2"/>
      <c r="P272" s="2"/>
      <c r="Q272" s="2"/>
      <c r="R272" s="2" t="s">
        <v>2604</v>
      </c>
      <c r="S272" s="2"/>
      <c r="T272" s="2" t="s">
        <v>2605</v>
      </c>
      <c r="U272" s="2"/>
      <c r="V272" s="99">
        <v>517.79999999999995</v>
      </c>
      <c r="W272" s="99">
        <v>517.79999999999995</v>
      </c>
      <c r="X272" s="2" t="s">
        <v>2596</v>
      </c>
      <c r="Y272" s="2" t="s">
        <v>2597</v>
      </c>
      <c r="Z272" s="98">
        <f t="shared" si="1"/>
        <v>0</v>
      </c>
      <c r="AA272" s="2"/>
    </row>
    <row r="273" spans="1:27" x14ac:dyDescent="0.25">
      <c r="A273" s="2">
        <v>2023</v>
      </c>
      <c r="B273" s="2">
        <v>0</v>
      </c>
      <c r="C273" s="2">
        <v>13200</v>
      </c>
      <c r="D273" s="2">
        <v>2200010</v>
      </c>
      <c r="E273" s="2" t="str">
        <f t="shared" si="0"/>
        <v>132002200010</v>
      </c>
      <c r="F273" s="2" t="s">
        <v>394</v>
      </c>
      <c r="G273" s="2"/>
      <c r="H273" s="2">
        <v>2020014540</v>
      </c>
      <c r="I273" s="2" t="s">
        <v>2564</v>
      </c>
      <c r="J273" s="2"/>
      <c r="K273" s="2" t="s">
        <v>2606</v>
      </c>
      <c r="L273" s="96">
        <v>44562</v>
      </c>
      <c r="M273" s="2"/>
      <c r="N273" s="2"/>
      <c r="O273" s="2"/>
      <c r="P273" s="2"/>
      <c r="Q273" s="2"/>
      <c r="R273" s="2" t="s">
        <v>2600</v>
      </c>
      <c r="S273" s="2"/>
      <c r="T273" s="2" t="s">
        <v>2601</v>
      </c>
      <c r="U273" s="2"/>
      <c r="V273" s="97">
        <v>1394.4</v>
      </c>
      <c r="W273" s="97">
        <v>1394.4</v>
      </c>
      <c r="X273" s="2" t="s">
        <v>2596</v>
      </c>
      <c r="Y273" s="2" t="s">
        <v>2597</v>
      </c>
      <c r="Z273" s="98">
        <f t="shared" si="1"/>
        <v>0</v>
      </c>
      <c r="AA273" s="2"/>
    </row>
    <row r="274" spans="1:27" x14ac:dyDescent="0.25">
      <c r="A274" s="2">
        <v>2023</v>
      </c>
      <c r="B274" s="2">
        <v>0</v>
      </c>
      <c r="C274" s="2">
        <v>13200</v>
      </c>
      <c r="D274" s="2">
        <v>2210001</v>
      </c>
      <c r="E274" s="2" t="str">
        <f t="shared" si="0"/>
        <v>132002210001</v>
      </c>
      <c r="F274" s="2" t="s">
        <v>1758</v>
      </c>
      <c r="G274" s="2"/>
      <c r="H274" s="2">
        <v>2022012749</v>
      </c>
      <c r="I274" s="2" t="s">
        <v>2564</v>
      </c>
      <c r="J274" s="2"/>
      <c r="K274" s="2" t="s">
        <v>2607</v>
      </c>
      <c r="L274" s="96">
        <v>44741</v>
      </c>
      <c r="M274" s="2"/>
      <c r="N274" s="2"/>
      <c r="O274" s="2"/>
      <c r="P274" s="2"/>
      <c r="Q274" s="2"/>
      <c r="R274" s="2" t="s">
        <v>2608</v>
      </c>
      <c r="S274" s="2"/>
      <c r="T274" s="2" t="s">
        <v>2609</v>
      </c>
      <c r="U274" s="2"/>
      <c r="V274" s="97">
        <v>1800</v>
      </c>
      <c r="W274" s="97">
        <v>1800</v>
      </c>
      <c r="X274" s="2" t="s">
        <v>2596</v>
      </c>
      <c r="Y274" s="2" t="s">
        <v>2597</v>
      </c>
      <c r="Z274" s="98">
        <f t="shared" si="1"/>
        <v>0</v>
      </c>
      <c r="AA274" s="2"/>
    </row>
    <row r="275" spans="1:27" x14ac:dyDescent="0.25">
      <c r="A275" s="2">
        <v>2023</v>
      </c>
      <c r="B275" s="2">
        <v>0</v>
      </c>
      <c r="C275" s="2">
        <v>13200</v>
      </c>
      <c r="D275" s="2">
        <v>2210301</v>
      </c>
      <c r="E275" s="2" t="str">
        <f t="shared" si="0"/>
        <v>132002210301</v>
      </c>
      <c r="F275" s="2" t="s">
        <v>407</v>
      </c>
      <c r="G275" s="2"/>
      <c r="H275" s="2">
        <v>2022003870</v>
      </c>
      <c r="I275" s="2" t="s">
        <v>2564</v>
      </c>
      <c r="J275" s="2"/>
      <c r="K275" s="2" t="s">
        <v>2610</v>
      </c>
      <c r="L275" s="96">
        <v>44834</v>
      </c>
      <c r="M275" s="2"/>
      <c r="N275" s="2"/>
      <c r="O275" s="2"/>
      <c r="P275" s="2"/>
      <c r="Q275" s="2"/>
      <c r="R275" s="2" t="s">
        <v>2611</v>
      </c>
      <c r="S275" s="2"/>
      <c r="T275" s="2" t="s">
        <v>2612</v>
      </c>
      <c r="U275" s="2"/>
      <c r="V275" s="97">
        <v>1764.11</v>
      </c>
      <c r="W275" s="97">
        <v>1764.11</v>
      </c>
      <c r="X275" s="2" t="s">
        <v>2596</v>
      </c>
      <c r="Y275" s="2" t="s">
        <v>2597</v>
      </c>
      <c r="Z275" s="98">
        <f t="shared" si="1"/>
        <v>0</v>
      </c>
      <c r="AA275" s="2"/>
    </row>
    <row r="276" spans="1:27" x14ac:dyDescent="0.25">
      <c r="A276" s="2">
        <v>2023</v>
      </c>
      <c r="B276" s="2">
        <v>0</v>
      </c>
      <c r="C276" s="2">
        <v>13200</v>
      </c>
      <c r="D276" s="2">
        <v>2220001</v>
      </c>
      <c r="E276" s="2" t="str">
        <f t="shared" si="0"/>
        <v>132002220001</v>
      </c>
      <c r="F276" s="2" t="s">
        <v>421</v>
      </c>
      <c r="G276" s="2"/>
      <c r="H276" s="2">
        <v>2022003755</v>
      </c>
      <c r="I276" s="2" t="s">
        <v>2564</v>
      </c>
      <c r="J276" s="2"/>
      <c r="K276" s="2" t="s">
        <v>2613</v>
      </c>
      <c r="L276" s="96">
        <v>44659</v>
      </c>
      <c r="M276" s="2"/>
      <c r="N276" s="2"/>
      <c r="O276" s="2"/>
      <c r="P276" s="2"/>
      <c r="Q276" s="2"/>
      <c r="R276" s="2" t="s">
        <v>2614</v>
      </c>
      <c r="S276" s="2"/>
      <c r="T276" s="2" t="s">
        <v>2615</v>
      </c>
      <c r="U276" s="2"/>
      <c r="V276" s="97">
        <v>9000</v>
      </c>
      <c r="W276" s="97">
        <v>9000</v>
      </c>
      <c r="X276" s="2" t="s">
        <v>2596</v>
      </c>
      <c r="Y276" s="2" t="s">
        <v>2597</v>
      </c>
      <c r="Z276" s="98">
        <f t="shared" si="1"/>
        <v>0</v>
      </c>
      <c r="AA276" s="2"/>
    </row>
    <row r="277" spans="1:27" x14ac:dyDescent="0.25">
      <c r="A277" s="2">
        <v>2023</v>
      </c>
      <c r="B277" s="2">
        <v>0</v>
      </c>
      <c r="C277" s="2">
        <v>15100</v>
      </c>
      <c r="D277" s="2">
        <v>2060001</v>
      </c>
      <c r="E277" s="2" t="str">
        <f t="shared" si="0"/>
        <v>151002060001</v>
      </c>
      <c r="F277" s="2" t="s">
        <v>279</v>
      </c>
      <c r="G277" s="2"/>
      <c r="H277" s="2">
        <v>2020007037</v>
      </c>
      <c r="I277" s="2" t="s">
        <v>2564</v>
      </c>
      <c r="J277" s="2"/>
      <c r="K277" s="2" t="s">
        <v>2599</v>
      </c>
      <c r="L277" s="96">
        <v>44562</v>
      </c>
      <c r="M277" s="2"/>
      <c r="N277" s="2"/>
      <c r="O277" s="2"/>
      <c r="P277" s="2"/>
      <c r="Q277" s="2"/>
      <c r="R277" s="2" t="s">
        <v>2600</v>
      </c>
      <c r="S277" s="2"/>
      <c r="T277" s="2" t="s">
        <v>2601</v>
      </c>
      <c r="U277" s="2"/>
      <c r="V277" s="97">
        <v>1089</v>
      </c>
      <c r="W277" s="97">
        <v>1089</v>
      </c>
      <c r="X277" s="2" t="s">
        <v>2596</v>
      </c>
      <c r="Y277" s="2" t="s">
        <v>2597</v>
      </c>
      <c r="Z277" s="98">
        <f t="shared" si="1"/>
        <v>0</v>
      </c>
      <c r="AA277" s="2"/>
    </row>
    <row r="278" spans="1:27" x14ac:dyDescent="0.25">
      <c r="A278" s="2">
        <v>2023</v>
      </c>
      <c r="B278" s="2">
        <v>0</v>
      </c>
      <c r="C278" s="2">
        <v>15100</v>
      </c>
      <c r="D278" s="2">
        <v>2060001</v>
      </c>
      <c r="E278" s="2" t="str">
        <f t="shared" si="0"/>
        <v>151002060001</v>
      </c>
      <c r="F278" s="2" t="s">
        <v>279</v>
      </c>
      <c r="G278" s="2"/>
      <c r="H278" s="2">
        <v>2020007043</v>
      </c>
      <c r="I278" s="2" t="s">
        <v>2564</v>
      </c>
      <c r="J278" s="2"/>
      <c r="K278" s="2" t="s">
        <v>2616</v>
      </c>
      <c r="L278" s="96">
        <v>44562</v>
      </c>
      <c r="M278" s="2"/>
      <c r="N278" s="2"/>
      <c r="O278" s="2"/>
      <c r="P278" s="2"/>
      <c r="Q278" s="2"/>
      <c r="R278" s="2" t="s">
        <v>2617</v>
      </c>
      <c r="S278" s="2"/>
      <c r="T278" s="2" t="s">
        <v>2618</v>
      </c>
      <c r="U278" s="2"/>
      <c r="V278" s="97">
        <v>1557.56</v>
      </c>
      <c r="W278" s="97">
        <v>1557.56</v>
      </c>
      <c r="X278" s="2" t="s">
        <v>2596</v>
      </c>
      <c r="Y278" s="2" t="s">
        <v>2597</v>
      </c>
      <c r="Z278" s="98">
        <f t="shared" si="1"/>
        <v>0</v>
      </c>
      <c r="AA278" s="2"/>
    </row>
    <row r="279" spans="1:27" x14ac:dyDescent="0.25">
      <c r="A279" s="2">
        <v>2023</v>
      </c>
      <c r="B279" s="2">
        <v>0</v>
      </c>
      <c r="C279" s="2">
        <v>15100</v>
      </c>
      <c r="D279" s="2">
        <v>2200010</v>
      </c>
      <c r="E279" s="2" t="str">
        <f t="shared" si="0"/>
        <v>151002200010</v>
      </c>
      <c r="F279" s="2" t="s">
        <v>393</v>
      </c>
      <c r="G279" s="2"/>
      <c r="H279" s="2">
        <v>2020007043</v>
      </c>
      <c r="I279" s="2" t="s">
        <v>2564</v>
      </c>
      <c r="J279" s="2"/>
      <c r="K279" s="2" t="s">
        <v>2616</v>
      </c>
      <c r="L279" s="96">
        <v>44562</v>
      </c>
      <c r="M279" s="2"/>
      <c r="N279" s="2"/>
      <c r="O279" s="2"/>
      <c r="P279" s="2"/>
      <c r="Q279" s="2"/>
      <c r="R279" s="2" t="s">
        <v>2617</v>
      </c>
      <c r="S279" s="2"/>
      <c r="T279" s="2" t="s">
        <v>2618</v>
      </c>
      <c r="U279" s="2"/>
      <c r="V279" s="99">
        <v>821.89</v>
      </c>
      <c r="W279" s="99">
        <v>821.89</v>
      </c>
      <c r="X279" s="2" t="s">
        <v>2596</v>
      </c>
      <c r="Y279" s="2" t="s">
        <v>2597</v>
      </c>
      <c r="Z279" s="98">
        <f t="shared" si="1"/>
        <v>0</v>
      </c>
      <c r="AA279" s="2"/>
    </row>
    <row r="280" spans="1:27" x14ac:dyDescent="0.25">
      <c r="A280" s="2">
        <v>2023</v>
      </c>
      <c r="B280" s="2">
        <v>0</v>
      </c>
      <c r="C280" s="2">
        <v>15100</v>
      </c>
      <c r="D280" s="2">
        <v>2200010</v>
      </c>
      <c r="E280" s="2" t="str">
        <f t="shared" si="0"/>
        <v>151002200010</v>
      </c>
      <c r="F280" s="2" t="s">
        <v>393</v>
      </c>
      <c r="G280" s="2"/>
      <c r="H280" s="2">
        <v>2020014540</v>
      </c>
      <c r="I280" s="2" t="s">
        <v>2564</v>
      </c>
      <c r="J280" s="2"/>
      <c r="K280" s="2" t="s">
        <v>2606</v>
      </c>
      <c r="L280" s="96">
        <v>44562</v>
      </c>
      <c r="M280" s="2"/>
      <c r="N280" s="2"/>
      <c r="O280" s="2"/>
      <c r="P280" s="2"/>
      <c r="Q280" s="2"/>
      <c r="R280" s="2" t="s">
        <v>2600</v>
      </c>
      <c r="S280" s="2"/>
      <c r="T280" s="2" t="s">
        <v>2601</v>
      </c>
      <c r="U280" s="2"/>
      <c r="V280" s="97">
        <v>2268.75</v>
      </c>
      <c r="W280" s="97">
        <v>2268.75</v>
      </c>
      <c r="X280" s="2" t="s">
        <v>2596</v>
      </c>
      <c r="Y280" s="2" t="s">
        <v>2597</v>
      </c>
      <c r="Z280" s="98">
        <f t="shared" si="1"/>
        <v>0</v>
      </c>
      <c r="AA280" s="2"/>
    </row>
    <row r="281" spans="1:27" x14ac:dyDescent="0.25">
      <c r="A281" s="2">
        <v>2023</v>
      </c>
      <c r="B281" s="2">
        <v>0</v>
      </c>
      <c r="C281" s="2">
        <v>15100</v>
      </c>
      <c r="D281" s="2">
        <v>2220001</v>
      </c>
      <c r="E281" s="2" t="str">
        <f t="shared" si="0"/>
        <v>151002220001</v>
      </c>
      <c r="F281" s="2" t="s">
        <v>1777</v>
      </c>
      <c r="G281" s="2"/>
      <c r="H281" s="2">
        <v>2022003756</v>
      </c>
      <c r="I281" s="2" t="s">
        <v>2564</v>
      </c>
      <c r="J281" s="2"/>
      <c r="K281" s="2" t="s">
        <v>2619</v>
      </c>
      <c r="L281" s="96">
        <v>44659</v>
      </c>
      <c r="M281" s="2"/>
      <c r="N281" s="2"/>
      <c r="O281" s="2"/>
      <c r="P281" s="2"/>
      <c r="Q281" s="2"/>
      <c r="R281" s="2" t="s">
        <v>2620</v>
      </c>
      <c r="S281" s="2"/>
      <c r="T281" s="2" t="s">
        <v>2621</v>
      </c>
      <c r="U281" s="2"/>
      <c r="V281" s="99">
        <v>100</v>
      </c>
      <c r="W281" s="99">
        <v>100</v>
      </c>
      <c r="X281" s="2" t="s">
        <v>2596</v>
      </c>
      <c r="Y281" s="2" t="s">
        <v>2597</v>
      </c>
      <c r="Z281" s="98">
        <f t="shared" si="1"/>
        <v>0</v>
      </c>
      <c r="AA281" s="2"/>
    </row>
    <row r="282" spans="1:27" x14ac:dyDescent="0.25">
      <c r="A282" s="2">
        <v>2023</v>
      </c>
      <c r="B282" s="2">
        <v>0</v>
      </c>
      <c r="C282" s="2">
        <v>15100</v>
      </c>
      <c r="D282" s="2">
        <v>2270600</v>
      </c>
      <c r="E282" s="2" t="str">
        <f t="shared" si="0"/>
        <v>151002270600</v>
      </c>
      <c r="F282" s="2" t="s">
        <v>520</v>
      </c>
      <c r="G282" s="2"/>
      <c r="H282" s="2">
        <v>2021009154</v>
      </c>
      <c r="I282" s="2" t="s">
        <v>2602</v>
      </c>
      <c r="J282" s="2"/>
      <c r="K282" s="2" t="s">
        <v>2622</v>
      </c>
      <c r="L282" s="96">
        <v>44562</v>
      </c>
      <c r="M282" s="2">
        <v>2021004953</v>
      </c>
      <c r="N282" s="2"/>
      <c r="O282" s="2"/>
      <c r="P282" s="2"/>
      <c r="Q282" s="2"/>
      <c r="R282" s="2" t="s">
        <v>2623</v>
      </c>
      <c r="S282" s="2"/>
      <c r="T282" s="2" t="s">
        <v>2624</v>
      </c>
      <c r="U282" s="2"/>
      <c r="V282" s="97">
        <v>22421.3</v>
      </c>
      <c r="W282" s="97">
        <v>22421.3</v>
      </c>
      <c r="X282" s="2" t="s">
        <v>2596</v>
      </c>
      <c r="Y282" s="2" t="s">
        <v>2597</v>
      </c>
      <c r="Z282" s="98">
        <f t="shared" si="1"/>
        <v>0</v>
      </c>
      <c r="AA282" s="2"/>
    </row>
    <row r="283" spans="1:27" x14ac:dyDescent="0.25">
      <c r="A283" s="2">
        <v>2023</v>
      </c>
      <c r="B283" s="2">
        <v>0</v>
      </c>
      <c r="C283" s="2">
        <v>15320</v>
      </c>
      <c r="D283" s="2">
        <v>2020001</v>
      </c>
      <c r="E283" s="2" t="str">
        <f t="shared" si="0"/>
        <v>153202020001</v>
      </c>
      <c r="F283" s="2" t="s">
        <v>257</v>
      </c>
      <c r="G283" s="2"/>
      <c r="H283" s="2">
        <v>2020009767</v>
      </c>
      <c r="I283" s="2" t="s">
        <v>2564</v>
      </c>
      <c r="J283" s="2"/>
      <c r="K283" s="2" t="s">
        <v>2625</v>
      </c>
      <c r="L283" s="96">
        <v>44562</v>
      </c>
      <c r="M283" s="2"/>
      <c r="N283" s="2"/>
      <c r="O283" s="2"/>
      <c r="P283" s="2"/>
      <c r="Q283" s="2"/>
      <c r="R283" s="2" t="s">
        <v>2626</v>
      </c>
      <c r="S283" s="2"/>
      <c r="T283" s="2" t="s">
        <v>2627</v>
      </c>
      <c r="U283" s="2"/>
      <c r="V283" s="97">
        <v>37752</v>
      </c>
      <c r="W283" s="97">
        <v>37752</v>
      </c>
      <c r="X283" s="2" t="s">
        <v>2596</v>
      </c>
      <c r="Y283" s="2" t="s">
        <v>2597</v>
      </c>
      <c r="Z283" s="98">
        <f t="shared" si="1"/>
        <v>0</v>
      </c>
      <c r="AA283" s="2"/>
    </row>
    <row r="284" spans="1:27" x14ac:dyDescent="0.25">
      <c r="A284" s="2">
        <v>2023</v>
      </c>
      <c r="B284" s="2">
        <v>0</v>
      </c>
      <c r="C284" s="2">
        <v>15320</v>
      </c>
      <c r="D284" s="2">
        <v>2060001</v>
      </c>
      <c r="E284" s="2" t="str">
        <f t="shared" si="0"/>
        <v>153202060001</v>
      </c>
      <c r="F284" s="2" t="s">
        <v>279</v>
      </c>
      <c r="G284" s="2"/>
      <c r="H284" s="2">
        <v>2020007037</v>
      </c>
      <c r="I284" s="2" t="s">
        <v>2564</v>
      </c>
      <c r="J284" s="2"/>
      <c r="K284" s="2" t="s">
        <v>2599</v>
      </c>
      <c r="L284" s="96">
        <v>44562</v>
      </c>
      <c r="M284" s="2"/>
      <c r="N284" s="2"/>
      <c r="O284" s="2"/>
      <c r="P284" s="2"/>
      <c r="Q284" s="2"/>
      <c r="R284" s="2" t="s">
        <v>2600</v>
      </c>
      <c r="S284" s="2"/>
      <c r="T284" s="2" t="s">
        <v>2601</v>
      </c>
      <c r="U284" s="2"/>
      <c r="V284" s="99">
        <v>290.39999999999998</v>
      </c>
      <c r="W284" s="99">
        <v>290.39999999999998</v>
      </c>
      <c r="X284" s="2" t="s">
        <v>2596</v>
      </c>
      <c r="Y284" s="2" t="s">
        <v>2597</v>
      </c>
      <c r="Z284" s="98">
        <f t="shared" si="1"/>
        <v>0</v>
      </c>
      <c r="AA284" s="2"/>
    </row>
    <row r="285" spans="1:27" x14ac:dyDescent="0.25">
      <c r="A285" s="2">
        <v>2023</v>
      </c>
      <c r="B285" s="2">
        <v>0</v>
      </c>
      <c r="C285" s="2">
        <v>15320</v>
      </c>
      <c r="D285" s="2">
        <v>2200001</v>
      </c>
      <c r="E285" s="2" t="str">
        <f t="shared" si="0"/>
        <v>153202200001</v>
      </c>
      <c r="F285" s="2" t="s">
        <v>390</v>
      </c>
      <c r="G285" s="2"/>
      <c r="H285" s="2">
        <v>2022019334</v>
      </c>
      <c r="I285" s="2" t="s">
        <v>2602</v>
      </c>
      <c r="J285" s="2"/>
      <c r="K285" s="2" t="s">
        <v>2603</v>
      </c>
      <c r="L285" s="96">
        <v>44840</v>
      </c>
      <c r="M285" s="2">
        <v>2022014313</v>
      </c>
      <c r="N285" s="2"/>
      <c r="O285" s="2"/>
      <c r="P285" s="2"/>
      <c r="Q285" s="2"/>
      <c r="R285" s="2" t="s">
        <v>2604</v>
      </c>
      <c r="S285" s="2"/>
      <c r="T285" s="2" t="s">
        <v>2605</v>
      </c>
      <c r="U285" s="2"/>
      <c r="V285" s="99">
        <v>141.22</v>
      </c>
      <c r="W285" s="99">
        <v>141.22</v>
      </c>
      <c r="X285" s="2" t="s">
        <v>2596</v>
      </c>
      <c r="Y285" s="2" t="s">
        <v>2597</v>
      </c>
      <c r="Z285" s="98">
        <f t="shared" si="1"/>
        <v>0</v>
      </c>
      <c r="AA285" s="2"/>
    </row>
    <row r="286" spans="1:27" x14ac:dyDescent="0.25">
      <c r="A286" s="2">
        <v>2023</v>
      </c>
      <c r="B286" s="2">
        <v>0</v>
      </c>
      <c r="C286" s="2">
        <v>15320</v>
      </c>
      <c r="D286" s="2">
        <v>2200010</v>
      </c>
      <c r="E286" s="2" t="str">
        <f t="shared" si="0"/>
        <v>153202200010</v>
      </c>
      <c r="F286" s="2" t="s">
        <v>393</v>
      </c>
      <c r="G286" s="2"/>
      <c r="H286" s="2">
        <v>2020014540</v>
      </c>
      <c r="I286" s="2" t="s">
        <v>2564</v>
      </c>
      <c r="J286" s="2"/>
      <c r="K286" s="2" t="s">
        <v>2606</v>
      </c>
      <c r="L286" s="96">
        <v>44562</v>
      </c>
      <c r="M286" s="2"/>
      <c r="N286" s="2"/>
      <c r="O286" s="2"/>
      <c r="P286" s="2"/>
      <c r="Q286" s="2"/>
      <c r="R286" s="2" t="s">
        <v>2600</v>
      </c>
      <c r="S286" s="2"/>
      <c r="T286" s="2" t="s">
        <v>2601</v>
      </c>
      <c r="U286" s="2"/>
      <c r="V286" s="99">
        <v>381.15</v>
      </c>
      <c r="W286" s="99">
        <v>381.15</v>
      </c>
      <c r="X286" s="2" t="s">
        <v>2596</v>
      </c>
      <c r="Y286" s="2" t="s">
        <v>2597</v>
      </c>
      <c r="Z286" s="98">
        <f t="shared" si="1"/>
        <v>0</v>
      </c>
      <c r="AA286" s="2"/>
    </row>
    <row r="287" spans="1:27" x14ac:dyDescent="0.25">
      <c r="A287" s="2">
        <v>2023</v>
      </c>
      <c r="B287" s="2">
        <v>0</v>
      </c>
      <c r="C287" s="2">
        <v>15320</v>
      </c>
      <c r="D287" s="2">
        <v>2210001</v>
      </c>
      <c r="E287" s="2" t="str">
        <f t="shared" si="0"/>
        <v>153202210001</v>
      </c>
      <c r="F287" s="2" t="s">
        <v>397</v>
      </c>
      <c r="G287" s="2"/>
      <c r="H287" s="2">
        <v>2022012749</v>
      </c>
      <c r="I287" s="2" t="s">
        <v>2564</v>
      </c>
      <c r="J287" s="2"/>
      <c r="K287" s="2" t="s">
        <v>2607</v>
      </c>
      <c r="L287" s="96">
        <v>44741</v>
      </c>
      <c r="M287" s="2"/>
      <c r="N287" s="2"/>
      <c r="O287" s="2"/>
      <c r="P287" s="2"/>
      <c r="Q287" s="2"/>
      <c r="R287" s="2" t="s">
        <v>2608</v>
      </c>
      <c r="S287" s="2"/>
      <c r="T287" s="2" t="s">
        <v>2609</v>
      </c>
      <c r="U287" s="2"/>
      <c r="V287" s="97">
        <v>7200</v>
      </c>
      <c r="W287" s="97">
        <v>7200</v>
      </c>
      <c r="X287" s="2" t="s">
        <v>2596</v>
      </c>
      <c r="Y287" s="2" t="s">
        <v>2597</v>
      </c>
      <c r="Z287" s="98">
        <f t="shared" si="1"/>
        <v>0</v>
      </c>
      <c r="AA287" s="2"/>
    </row>
    <row r="288" spans="1:27" x14ac:dyDescent="0.25">
      <c r="A288" s="2">
        <v>2023</v>
      </c>
      <c r="B288" s="2">
        <v>0</v>
      </c>
      <c r="C288" s="2">
        <v>15320</v>
      </c>
      <c r="D288" s="2">
        <v>2210301</v>
      </c>
      <c r="E288" s="2" t="str">
        <f t="shared" si="0"/>
        <v>153202210301</v>
      </c>
      <c r="F288" s="2" t="s">
        <v>407</v>
      </c>
      <c r="G288" s="2"/>
      <c r="H288" s="2">
        <v>2022003870</v>
      </c>
      <c r="I288" s="2" t="s">
        <v>2564</v>
      </c>
      <c r="J288" s="2"/>
      <c r="K288" s="2" t="s">
        <v>2610</v>
      </c>
      <c r="L288" s="96">
        <v>44834</v>
      </c>
      <c r="M288" s="2"/>
      <c r="N288" s="2"/>
      <c r="O288" s="2"/>
      <c r="P288" s="2"/>
      <c r="Q288" s="2"/>
      <c r="R288" s="2" t="s">
        <v>2611</v>
      </c>
      <c r="S288" s="2"/>
      <c r="T288" s="2" t="s">
        <v>2612</v>
      </c>
      <c r="U288" s="2"/>
      <c r="V288" s="97">
        <v>3333.33</v>
      </c>
      <c r="W288" s="97">
        <v>3333.33</v>
      </c>
      <c r="X288" s="2" t="s">
        <v>2596</v>
      </c>
      <c r="Y288" s="2" t="s">
        <v>2597</v>
      </c>
      <c r="Z288" s="98">
        <f t="shared" si="1"/>
        <v>0</v>
      </c>
      <c r="AA288" s="2"/>
    </row>
    <row r="289" spans="1:27" x14ac:dyDescent="0.25">
      <c r="A289" s="2">
        <v>2023</v>
      </c>
      <c r="B289" s="2">
        <v>0</v>
      </c>
      <c r="C289" s="2">
        <v>15320</v>
      </c>
      <c r="D289" s="2">
        <v>2220001</v>
      </c>
      <c r="E289" s="2" t="str">
        <f t="shared" si="0"/>
        <v>153202220001</v>
      </c>
      <c r="F289" s="2" t="s">
        <v>1777</v>
      </c>
      <c r="G289" s="2"/>
      <c r="H289" s="2">
        <v>2022003756</v>
      </c>
      <c r="I289" s="2" t="s">
        <v>2564</v>
      </c>
      <c r="J289" s="2"/>
      <c r="K289" s="2" t="s">
        <v>2619</v>
      </c>
      <c r="L289" s="96">
        <v>44659</v>
      </c>
      <c r="M289" s="2"/>
      <c r="N289" s="2"/>
      <c r="O289" s="2"/>
      <c r="P289" s="2"/>
      <c r="Q289" s="2"/>
      <c r="R289" s="2" t="s">
        <v>2620</v>
      </c>
      <c r="S289" s="2"/>
      <c r="T289" s="2" t="s">
        <v>2621</v>
      </c>
      <c r="U289" s="2"/>
      <c r="V289" s="99">
        <v>500</v>
      </c>
      <c r="W289" s="99">
        <v>500</v>
      </c>
      <c r="X289" s="2" t="s">
        <v>2596</v>
      </c>
      <c r="Y289" s="2" t="s">
        <v>2597</v>
      </c>
      <c r="Z289" s="98">
        <f t="shared" si="1"/>
        <v>0</v>
      </c>
      <c r="AA289" s="2"/>
    </row>
    <row r="290" spans="1:27" x14ac:dyDescent="0.25">
      <c r="A290" s="2">
        <v>2023</v>
      </c>
      <c r="B290" s="2">
        <v>0</v>
      </c>
      <c r="C290" s="2">
        <v>15320</v>
      </c>
      <c r="D290" s="2">
        <v>2220001</v>
      </c>
      <c r="E290" s="2" t="str">
        <f t="shared" si="0"/>
        <v>153202220001</v>
      </c>
      <c r="F290" s="2" t="s">
        <v>1777</v>
      </c>
      <c r="G290" s="2"/>
      <c r="H290" s="2">
        <v>2022003755</v>
      </c>
      <c r="I290" s="2" t="s">
        <v>2564</v>
      </c>
      <c r="J290" s="2"/>
      <c r="K290" s="2" t="s">
        <v>2613</v>
      </c>
      <c r="L290" s="96">
        <v>44659</v>
      </c>
      <c r="M290" s="2"/>
      <c r="N290" s="2"/>
      <c r="O290" s="2"/>
      <c r="P290" s="2"/>
      <c r="Q290" s="2"/>
      <c r="R290" s="2" t="s">
        <v>2614</v>
      </c>
      <c r="S290" s="2"/>
      <c r="T290" s="2" t="s">
        <v>2615</v>
      </c>
      <c r="U290" s="2"/>
      <c r="V290" s="97">
        <v>2000</v>
      </c>
      <c r="W290" s="97">
        <v>2000</v>
      </c>
      <c r="X290" s="2" t="s">
        <v>2596</v>
      </c>
      <c r="Y290" s="2" t="s">
        <v>2597</v>
      </c>
      <c r="Z290" s="98">
        <f t="shared" si="1"/>
        <v>0</v>
      </c>
      <c r="AA290" s="2"/>
    </row>
    <row r="291" spans="1:27" x14ac:dyDescent="0.25">
      <c r="A291" s="2">
        <v>2023</v>
      </c>
      <c r="B291" s="2">
        <v>0</v>
      </c>
      <c r="C291" s="2">
        <v>16000</v>
      </c>
      <c r="D291" s="2">
        <v>6500004</v>
      </c>
      <c r="E291" s="2" t="str">
        <f t="shared" si="0"/>
        <v>160006500004</v>
      </c>
      <c r="F291" s="2" t="s">
        <v>2261</v>
      </c>
      <c r="G291" s="2"/>
      <c r="H291" s="2">
        <v>2022022041</v>
      </c>
      <c r="I291" s="2" t="s">
        <v>2628</v>
      </c>
      <c r="J291" s="2"/>
      <c r="K291" s="2" t="s">
        <v>2629</v>
      </c>
      <c r="L291" s="96">
        <v>44867</v>
      </c>
      <c r="M291" s="2"/>
      <c r="N291" s="2"/>
      <c r="O291" s="2"/>
      <c r="P291" s="2"/>
      <c r="Q291" s="2"/>
      <c r="R291" s="2"/>
      <c r="S291" s="2"/>
      <c r="T291" s="2"/>
      <c r="U291" s="2"/>
      <c r="V291" s="97">
        <v>34017.64</v>
      </c>
      <c r="W291" s="97">
        <v>34017.64</v>
      </c>
      <c r="X291" s="2" t="s">
        <v>2596</v>
      </c>
      <c r="Y291" s="2" t="s">
        <v>2597</v>
      </c>
      <c r="Z291" s="98">
        <f t="shared" si="1"/>
        <v>0</v>
      </c>
      <c r="AA291" s="2"/>
    </row>
    <row r="292" spans="1:27" x14ac:dyDescent="0.25">
      <c r="A292" s="2">
        <v>2023</v>
      </c>
      <c r="B292" s="2">
        <v>0</v>
      </c>
      <c r="C292" s="2">
        <v>16000</v>
      </c>
      <c r="D292" s="2">
        <v>6500004</v>
      </c>
      <c r="E292" s="2" t="str">
        <f t="shared" si="0"/>
        <v>160006500004</v>
      </c>
      <c r="F292" s="2" t="s">
        <v>2261</v>
      </c>
      <c r="G292" s="2"/>
      <c r="H292" s="2">
        <v>2022022043</v>
      </c>
      <c r="I292" s="2" t="s">
        <v>2602</v>
      </c>
      <c r="J292" s="2"/>
      <c r="K292" s="2" t="s">
        <v>2630</v>
      </c>
      <c r="L292" s="96">
        <v>44867</v>
      </c>
      <c r="M292" s="2">
        <v>2022017746</v>
      </c>
      <c r="N292" s="2"/>
      <c r="O292" s="2"/>
      <c r="P292" s="2"/>
      <c r="Q292" s="2"/>
      <c r="R292" s="2" t="s">
        <v>2631</v>
      </c>
      <c r="S292" s="2"/>
      <c r="T292" s="2" t="s">
        <v>2632</v>
      </c>
      <c r="U292" s="2"/>
      <c r="V292" s="97">
        <v>19054.27</v>
      </c>
      <c r="W292" s="97">
        <v>19054.27</v>
      </c>
      <c r="X292" s="2" t="s">
        <v>2596</v>
      </c>
      <c r="Y292" s="2" t="s">
        <v>2597</v>
      </c>
      <c r="Z292" s="98">
        <f t="shared" si="1"/>
        <v>0</v>
      </c>
      <c r="AA292" s="2"/>
    </row>
    <row r="293" spans="1:27" x14ac:dyDescent="0.25">
      <c r="A293" s="2">
        <v>2023</v>
      </c>
      <c r="B293" s="2">
        <v>0</v>
      </c>
      <c r="C293" s="2">
        <v>16100</v>
      </c>
      <c r="D293" s="2">
        <v>2279900</v>
      </c>
      <c r="E293" s="2" t="str">
        <f t="shared" si="0"/>
        <v>161002279900</v>
      </c>
      <c r="F293" s="2" t="s">
        <v>2633</v>
      </c>
      <c r="G293" s="2"/>
      <c r="H293" s="2">
        <v>2021019058</v>
      </c>
      <c r="I293" s="2" t="s">
        <v>2602</v>
      </c>
      <c r="J293" s="2"/>
      <c r="K293" s="2" t="s">
        <v>2634</v>
      </c>
      <c r="L293" s="96">
        <v>44562</v>
      </c>
      <c r="M293" s="2">
        <v>2021007905</v>
      </c>
      <c r="N293" s="2"/>
      <c r="O293" s="2"/>
      <c r="P293" s="2"/>
      <c r="Q293" s="2"/>
      <c r="R293" s="2" t="s">
        <v>2635</v>
      </c>
      <c r="S293" s="2"/>
      <c r="T293" s="2" t="s">
        <v>2636</v>
      </c>
      <c r="U293" s="2"/>
      <c r="V293" s="97">
        <v>13853.77</v>
      </c>
      <c r="W293" s="97">
        <v>13853.77</v>
      </c>
      <c r="X293" s="2" t="s">
        <v>2596</v>
      </c>
      <c r="Y293" s="2" t="s">
        <v>2597</v>
      </c>
      <c r="Z293" s="98">
        <f t="shared" si="1"/>
        <v>0</v>
      </c>
      <c r="AA293" s="2"/>
    </row>
    <row r="294" spans="1:27" x14ac:dyDescent="0.25">
      <c r="A294" s="2">
        <v>2023</v>
      </c>
      <c r="B294" s="2">
        <v>0</v>
      </c>
      <c r="C294" s="2">
        <v>16200</v>
      </c>
      <c r="D294" s="2">
        <v>2210001</v>
      </c>
      <c r="E294" s="2" t="str">
        <f t="shared" si="0"/>
        <v>162002210001</v>
      </c>
      <c r="F294" s="2" t="s">
        <v>397</v>
      </c>
      <c r="G294" s="2"/>
      <c r="H294" s="2">
        <v>2022012749</v>
      </c>
      <c r="I294" s="2" t="s">
        <v>2564</v>
      </c>
      <c r="J294" s="2"/>
      <c r="K294" s="2" t="s">
        <v>2607</v>
      </c>
      <c r="L294" s="96">
        <v>44741</v>
      </c>
      <c r="M294" s="2"/>
      <c r="N294" s="2"/>
      <c r="O294" s="2"/>
      <c r="P294" s="2"/>
      <c r="Q294" s="2"/>
      <c r="R294" s="2" t="s">
        <v>2608</v>
      </c>
      <c r="S294" s="2"/>
      <c r="T294" s="2" t="s">
        <v>2609</v>
      </c>
      <c r="U294" s="2"/>
      <c r="V294" s="97">
        <v>1200</v>
      </c>
      <c r="W294" s="97">
        <v>1200</v>
      </c>
      <c r="X294" s="2" t="s">
        <v>2596</v>
      </c>
      <c r="Y294" s="2" t="s">
        <v>2597</v>
      </c>
      <c r="Z294" s="98">
        <f t="shared" si="1"/>
        <v>0</v>
      </c>
      <c r="AA294" s="2"/>
    </row>
    <row r="295" spans="1:27" x14ac:dyDescent="0.25">
      <c r="A295" s="2">
        <v>2023</v>
      </c>
      <c r="B295" s="2">
        <v>0</v>
      </c>
      <c r="C295" s="2">
        <v>16200</v>
      </c>
      <c r="D295" s="2">
        <v>2600001</v>
      </c>
      <c r="E295" s="2" t="str">
        <f t="shared" si="0"/>
        <v>162002600001</v>
      </c>
      <c r="F295" s="2" t="s">
        <v>1893</v>
      </c>
      <c r="G295" s="2"/>
      <c r="H295" s="2">
        <v>2022018855</v>
      </c>
      <c r="I295" s="2" t="s">
        <v>2628</v>
      </c>
      <c r="J295" s="2"/>
      <c r="K295" s="2" t="s">
        <v>2637</v>
      </c>
      <c r="L295" s="96">
        <v>44847</v>
      </c>
      <c r="M295" s="2"/>
      <c r="N295" s="2"/>
      <c r="O295" s="2"/>
      <c r="P295" s="2"/>
      <c r="Q295" s="2"/>
      <c r="R295" s="2"/>
      <c r="S295" s="2"/>
      <c r="T295" s="2"/>
      <c r="U295" s="2"/>
      <c r="V295" s="97">
        <v>32962.78</v>
      </c>
      <c r="W295" s="97">
        <v>32962.78</v>
      </c>
      <c r="X295" s="2" t="s">
        <v>2596</v>
      </c>
      <c r="Y295" s="2" t="s">
        <v>2597</v>
      </c>
      <c r="Z295" s="98">
        <f t="shared" si="1"/>
        <v>0</v>
      </c>
      <c r="AA295" s="2"/>
    </row>
    <row r="296" spans="1:27" x14ac:dyDescent="0.25">
      <c r="A296" s="2">
        <v>2023</v>
      </c>
      <c r="B296" s="2">
        <v>0</v>
      </c>
      <c r="C296" s="2">
        <v>16300</v>
      </c>
      <c r="D296" s="2">
        <v>2210301</v>
      </c>
      <c r="E296" s="2" t="str">
        <f t="shared" si="0"/>
        <v>163002210301</v>
      </c>
      <c r="F296" s="2" t="s">
        <v>407</v>
      </c>
      <c r="G296" s="2"/>
      <c r="H296" s="2">
        <v>2022003870</v>
      </c>
      <c r="I296" s="2" t="s">
        <v>2564</v>
      </c>
      <c r="J296" s="2"/>
      <c r="K296" s="2" t="s">
        <v>2610</v>
      </c>
      <c r="L296" s="96">
        <v>44834</v>
      </c>
      <c r="M296" s="2"/>
      <c r="N296" s="2"/>
      <c r="O296" s="2"/>
      <c r="P296" s="2"/>
      <c r="Q296" s="2"/>
      <c r="R296" s="2" t="s">
        <v>2611</v>
      </c>
      <c r="S296" s="2"/>
      <c r="T296" s="2" t="s">
        <v>2612</v>
      </c>
      <c r="U296" s="2"/>
      <c r="V296" s="97">
        <v>3229.17</v>
      </c>
      <c r="W296" s="97">
        <v>3229.17</v>
      </c>
      <c r="X296" s="2" t="s">
        <v>2596</v>
      </c>
      <c r="Y296" s="2" t="s">
        <v>2597</v>
      </c>
      <c r="Z296" s="98">
        <f t="shared" si="1"/>
        <v>0</v>
      </c>
      <c r="AA296" s="2"/>
    </row>
    <row r="297" spans="1:27" x14ac:dyDescent="0.25">
      <c r="A297" s="2">
        <v>2023</v>
      </c>
      <c r="B297" s="2">
        <v>0</v>
      </c>
      <c r="C297" s="2">
        <v>16500</v>
      </c>
      <c r="D297" s="2">
        <v>2210001</v>
      </c>
      <c r="E297" s="2" t="str">
        <f t="shared" si="0"/>
        <v>165002210001</v>
      </c>
      <c r="F297" s="2" t="s">
        <v>1758</v>
      </c>
      <c r="G297" s="2"/>
      <c r="H297" s="2">
        <v>2022012749</v>
      </c>
      <c r="I297" s="2" t="s">
        <v>2564</v>
      </c>
      <c r="J297" s="2"/>
      <c r="K297" s="2" t="s">
        <v>2607</v>
      </c>
      <c r="L297" s="96">
        <v>44741</v>
      </c>
      <c r="M297" s="2"/>
      <c r="N297" s="2"/>
      <c r="O297" s="2"/>
      <c r="P297" s="2"/>
      <c r="Q297" s="2"/>
      <c r="R297" s="2" t="s">
        <v>2608</v>
      </c>
      <c r="S297" s="2"/>
      <c r="T297" s="2" t="s">
        <v>2609</v>
      </c>
      <c r="U297" s="2"/>
      <c r="V297" s="97">
        <v>217800</v>
      </c>
      <c r="W297" s="97">
        <v>217800</v>
      </c>
      <c r="X297" s="2" t="s">
        <v>2596</v>
      </c>
      <c r="Y297" s="2" t="s">
        <v>2597</v>
      </c>
      <c r="Z297" s="98">
        <f t="shared" si="1"/>
        <v>0</v>
      </c>
      <c r="AA297" s="2"/>
    </row>
    <row r="298" spans="1:27" x14ac:dyDescent="0.25">
      <c r="A298" s="2">
        <v>2023</v>
      </c>
      <c r="B298" s="2">
        <v>0</v>
      </c>
      <c r="C298" s="2">
        <v>16500</v>
      </c>
      <c r="D298" s="2">
        <v>2220001</v>
      </c>
      <c r="E298" s="2" t="str">
        <f t="shared" si="0"/>
        <v>165002220001</v>
      </c>
      <c r="F298" s="2" t="s">
        <v>421</v>
      </c>
      <c r="G298" s="2"/>
      <c r="H298" s="2">
        <v>2022003756</v>
      </c>
      <c r="I298" s="2" t="s">
        <v>2564</v>
      </c>
      <c r="J298" s="2"/>
      <c r="K298" s="2" t="s">
        <v>2619</v>
      </c>
      <c r="L298" s="96">
        <v>44659</v>
      </c>
      <c r="M298" s="2"/>
      <c r="N298" s="2"/>
      <c r="O298" s="2"/>
      <c r="P298" s="2"/>
      <c r="Q298" s="2"/>
      <c r="R298" s="2" t="s">
        <v>2620</v>
      </c>
      <c r="S298" s="2"/>
      <c r="T298" s="2" t="s">
        <v>2621</v>
      </c>
      <c r="U298" s="2"/>
      <c r="V298" s="99">
        <v>150</v>
      </c>
      <c r="W298" s="99">
        <v>150</v>
      </c>
      <c r="X298" s="2" t="s">
        <v>2596</v>
      </c>
      <c r="Y298" s="2" t="s">
        <v>2597</v>
      </c>
      <c r="Z298" s="98">
        <f t="shared" si="1"/>
        <v>0</v>
      </c>
      <c r="AA298" s="2"/>
    </row>
    <row r="299" spans="1:27" x14ac:dyDescent="0.25">
      <c r="A299" s="2">
        <v>2023</v>
      </c>
      <c r="B299" s="2">
        <v>0</v>
      </c>
      <c r="C299" s="2">
        <v>17100</v>
      </c>
      <c r="D299" s="2">
        <v>2210001</v>
      </c>
      <c r="E299" s="2" t="str">
        <f t="shared" si="0"/>
        <v>171002210001</v>
      </c>
      <c r="F299" s="2" t="s">
        <v>1758</v>
      </c>
      <c r="G299" s="2"/>
      <c r="H299" s="2">
        <v>2022012749</v>
      </c>
      <c r="I299" s="2" t="s">
        <v>2564</v>
      </c>
      <c r="J299" s="2"/>
      <c r="K299" s="2" t="s">
        <v>2607</v>
      </c>
      <c r="L299" s="96">
        <v>44741</v>
      </c>
      <c r="M299" s="2"/>
      <c r="N299" s="2"/>
      <c r="O299" s="2"/>
      <c r="P299" s="2"/>
      <c r="Q299" s="2"/>
      <c r="R299" s="2" t="s">
        <v>2608</v>
      </c>
      <c r="S299" s="2"/>
      <c r="T299" s="2" t="s">
        <v>2609</v>
      </c>
      <c r="U299" s="2"/>
      <c r="V299" s="97">
        <v>6000</v>
      </c>
      <c r="W299" s="97">
        <v>6000</v>
      </c>
      <c r="X299" s="2" t="s">
        <v>2596</v>
      </c>
      <c r="Y299" s="2" t="s">
        <v>2597</v>
      </c>
      <c r="Z299" s="98">
        <f t="shared" si="1"/>
        <v>0</v>
      </c>
      <c r="AA299" s="2"/>
    </row>
    <row r="300" spans="1:27" x14ac:dyDescent="0.25">
      <c r="A300" s="2">
        <v>2023</v>
      </c>
      <c r="B300" s="2">
        <v>0</v>
      </c>
      <c r="C300" s="2">
        <v>17100</v>
      </c>
      <c r="D300" s="2">
        <v>2220001</v>
      </c>
      <c r="E300" s="2" t="str">
        <f t="shared" si="0"/>
        <v>171002220001</v>
      </c>
      <c r="F300" s="2" t="s">
        <v>1777</v>
      </c>
      <c r="G300" s="2"/>
      <c r="H300" s="2">
        <v>2022003756</v>
      </c>
      <c r="I300" s="2" t="s">
        <v>2564</v>
      </c>
      <c r="J300" s="2"/>
      <c r="K300" s="2" t="s">
        <v>2619</v>
      </c>
      <c r="L300" s="96">
        <v>44659</v>
      </c>
      <c r="M300" s="2"/>
      <c r="N300" s="2"/>
      <c r="O300" s="2"/>
      <c r="P300" s="2"/>
      <c r="Q300" s="2"/>
      <c r="R300" s="2" t="s">
        <v>2620</v>
      </c>
      <c r="S300" s="2"/>
      <c r="T300" s="2" t="s">
        <v>2621</v>
      </c>
      <c r="U300" s="2"/>
      <c r="V300" s="99">
        <v>400</v>
      </c>
      <c r="W300" s="99">
        <v>400</v>
      </c>
      <c r="X300" s="2" t="s">
        <v>2596</v>
      </c>
      <c r="Y300" s="2" t="s">
        <v>2597</v>
      </c>
      <c r="Z300" s="98">
        <f t="shared" si="1"/>
        <v>0</v>
      </c>
      <c r="AA300" s="2"/>
    </row>
    <row r="301" spans="1:27" x14ac:dyDescent="0.25">
      <c r="A301" s="2">
        <v>2023</v>
      </c>
      <c r="B301" s="2">
        <v>0</v>
      </c>
      <c r="C301" s="2">
        <v>17100</v>
      </c>
      <c r="D301" s="2">
        <v>2220001</v>
      </c>
      <c r="E301" s="2" t="str">
        <f t="shared" si="0"/>
        <v>171002220001</v>
      </c>
      <c r="F301" s="2" t="s">
        <v>1777</v>
      </c>
      <c r="G301" s="2"/>
      <c r="H301" s="2">
        <v>2022003755</v>
      </c>
      <c r="I301" s="2" t="s">
        <v>2564</v>
      </c>
      <c r="J301" s="2"/>
      <c r="K301" s="2" t="s">
        <v>2613</v>
      </c>
      <c r="L301" s="96">
        <v>44659</v>
      </c>
      <c r="M301" s="2"/>
      <c r="N301" s="2"/>
      <c r="O301" s="2"/>
      <c r="P301" s="2"/>
      <c r="Q301" s="2"/>
      <c r="R301" s="2" t="s">
        <v>2614</v>
      </c>
      <c r="S301" s="2"/>
      <c r="T301" s="2" t="s">
        <v>2615</v>
      </c>
      <c r="U301" s="2"/>
      <c r="V301" s="99">
        <v>600</v>
      </c>
      <c r="W301" s="99">
        <v>600</v>
      </c>
      <c r="X301" s="2" t="s">
        <v>2596</v>
      </c>
      <c r="Y301" s="2" t="s">
        <v>2597</v>
      </c>
      <c r="Z301" s="98">
        <f t="shared" si="1"/>
        <v>0</v>
      </c>
      <c r="AA301" s="2"/>
    </row>
    <row r="302" spans="1:27" x14ac:dyDescent="0.25">
      <c r="A302" s="2">
        <v>2023</v>
      </c>
      <c r="B302" s="2">
        <v>0</v>
      </c>
      <c r="C302" s="2">
        <v>17100</v>
      </c>
      <c r="D302" s="2">
        <v>2279900</v>
      </c>
      <c r="E302" s="2" t="str">
        <f t="shared" si="0"/>
        <v>171002279900</v>
      </c>
      <c r="F302" s="2" t="s">
        <v>1974</v>
      </c>
      <c r="G302" s="2"/>
      <c r="H302" s="2">
        <v>2020001209</v>
      </c>
      <c r="I302" s="2" t="s">
        <v>2564</v>
      </c>
      <c r="J302" s="2"/>
      <c r="K302" s="2" t="s">
        <v>2638</v>
      </c>
      <c r="L302" s="96">
        <v>44562</v>
      </c>
      <c r="M302" s="2"/>
      <c r="N302" s="2"/>
      <c r="O302" s="2"/>
      <c r="P302" s="2"/>
      <c r="Q302" s="2"/>
      <c r="R302" s="2" t="s">
        <v>2639</v>
      </c>
      <c r="S302" s="2"/>
      <c r="T302" s="2" t="s">
        <v>2640</v>
      </c>
      <c r="U302" s="2" t="s">
        <v>2641</v>
      </c>
      <c r="V302" s="97">
        <v>45793.37</v>
      </c>
      <c r="W302" s="97">
        <v>45793.37</v>
      </c>
      <c r="X302" s="2" t="s">
        <v>2596</v>
      </c>
      <c r="Y302" s="2" t="s">
        <v>2597</v>
      </c>
      <c r="Z302" s="98">
        <f t="shared" si="1"/>
        <v>0</v>
      </c>
      <c r="AA302" s="2"/>
    </row>
    <row r="303" spans="1:27" x14ac:dyDescent="0.25">
      <c r="A303" s="2">
        <v>2023</v>
      </c>
      <c r="B303" s="2">
        <v>0</v>
      </c>
      <c r="C303" s="2">
        <v>17200</v>
      </c>
      <c r="D303" s="2">
        <v>4800180</v>
      </c>
      <c r="E303" s="2" t="str">
        <f t="shared" si="0"/>
        <v>172004800180</v>
      </c>
      <c r="F303" s="2" t="s">
        <v>2642</v>
      </c>
      <c r="G303" s="2"/>
      <c r="H303" s="2">
        <v>2021025223</v>
      </c>
      <c r="I303" s="2" t="s">
        <v>2564</v>
      </c>
      <c r="J303" s="2"/>
      <c r="K303" s="2" t="s">
        <v>2643</v>
      </c>
      <c r="L303" s="96">
        <v>44562</v>
      </c>
      <c r="M303" s="2"/>
      <c r="N303" s="2"/>
      <c r="O303" s="2"/>
      <c r="P303" s="2"/>
      <c r="Q303" s="2"/>
      <c r="R303" s="2" t="s">
        <v>2644</v>
      </c>
      <c r="S303" s="2"/>
      <c r="T303" s="2" t="s">
        <v>2645</v>
      </c>
      <c r="U303" s="2"/>
      <c r="V303" s="99">
        <v>627.74</v>
      </c>
      <c r="W303" s="99">
        <v>627.74</v>
      </c>
      <c r="X303" s="2" t="s">
        <v>2596</v>
      </c>
      <c r="Y303" s="2" t="s">
        <v>2597</v>
      </c>
      <c r="Z303" s="98">
        <f t="shared" si="1"/>
        <v>0</v>
      </c>
      <c r="AA303" s="2"/>
    </row>
    <row r="304" spans="1:27" x14ac:dyDescent="0.25">
      <c r="A304" s="2">
        <v>2023</v>
      </c>
      <c r="B304" s="2">
        <v>0</v>
      </c>
      <c r="C304" s="2">
        <v>23100</v>
      </c>
      <c r="D304" s="2">
        <v>2020001</v>
      </c>
      <c r="E304" s="2" t="str">
        <f t="shared" si="0"/>
        <v>231002020001</v>
      </c>
      <c r="F304" s="2" t="s">
        <v>257</v>
      </c>
      <c r="G304" s="2"/>
      <c r="H304" s="2">
        <v>2021018128</v>
      </c>
      <c r="I304" s="2" t="s">
        <v>2602</v>
      </c>
      <c r="J304" s="2"/>
      <c r="K304" s="2" t="s">
        <v>2646</v>
      </c>
      <c r="L304" s="96">
        <v>44562</v>
      </c>
      <c r="M304" s="2">
        <v>2021006441</v>
      </c>
      <c r="N304" s="2"/>
      <c r="O304" s="2"/>
      <c r="P304" s="2"/>
      <c r="Q304" s="2"/>
      <c r="R304" s="2" t="s">
        <v>2647</v>
      </c>
      <c r="S304" s="2"/>
      <c r="T304" s="2" t="s">
        <v>2648</v>
      </c>
      <c r="U304" s="2"/>
      <c r="V304" s="97">
        <v>10890</v>
      </c>
      <c r="W304" s="97">
        <v>10890</v>
      </c>
      <c r="X304" s="2" t="s">
        <v>2596</v>
      </c>
      <c r="Y304" s="2" t="s">
        <v>2597</v>
      </c>
      <c r="Z304" s="98">
        <f t="shared" si="1"/>
        <v>0</v>
      </c>
      <c r="AA304" s="2"/>
    </row>
    <row r="305" spans="1:27" x14ac:dyDescent="0.25">
      <c r="A305" s="2">
        <v>2023</v>
      </c>
      <c r="B305" s="2">
        <v>0</v>
      </c>
      <c r="C305" s="2">
        <v>23100</v>
      </c>
      <c r="D305" s="2">
        <v>2060001</v>
      </c>
      <c r="E305" s="2" t="str">
        <f t="shared" si="0"/>
        <v>231002060001</v>
      </c>
      <c r="F305" s="2" t="s">
        <v>279</v>
      </c>
      <c r="G305" s="2"/>
      <c r="H305" s="2">
        <v>2020007037</v>
      </c>
      <c r="I305" s="2" t="s">
        <v>2564</v>
      </c>
      <c r="J305" s="2"/>
      <c r="K305" s="2" t="s">
        <v>2599</v>
      </c>
      <c r="L305" s="96">
        <v>44562</v>
      </c>
      <c r="M305" s="2"/>
      <c r="N305" s="2"/>
      <c r="O305" s="2"/>
      <c r="P305" s="2"/>
      <c r="Q305" s="2"/>
      <c r="R305" s="2" t="s">
        <v>2600</v>
      </c>
      <c r="S305" s="2"/>
      <c r="T305" s="2" t="s">
        <v>2601</v>
      </c>
      <c r="U305" s="2"/>
      <c r="V305" s="99">
        <v>290.39999999999998</v>
      </c>
      <c r="W305" s="99">
        <v>290.39999999999998</v>
      </c>
      <c r="X305" s="2" t="s">
        <v>2596</v>
      </c>
      <c r="Y305" s="2" t="s">
        <v>2597</v>
      </c>
      <c r="Z305" s="98">
        <f t="shared" si="1"/>
        <v>0</v>
      </c>
      <c r="AA305" s="2"/>
    </row>
    <row r="306" spans="1:27" x14ac:dyDescent="0.25">
      <c r="A306" s="2">
        <v>2023</v>
      </c>
      <c r="B306" s="2">
        <v>0</v>
      </c>
      <c r="C306" s="2">
        <v>23100</v>
      </c>
      <c r="D306" s="2">
        <v>2200001</v>
      </c>
      <c r="E306" s="2" t="str">
        <f t="shared" si="0"/>
        <v>231002200001</v>
      </c>
      <c r="F306" s="2" t="s">
        <v>388</v>
      </c>
      <c r="G306" s="2"/>
      <c r="H306" s="2">
        <v>2022019334</v>
      </c>
      <c r="I306" s="2" t="s">
        <v>2602</v>
      </c>
      <c r="J306" s="2"/>
      <c r="K306" s="2" t="s">
        <v>2603</v>
      </c>
      <c r="L306" s="96">
        <v>44840</v>
      </c>
      <c r="M306" s="2">
        <v>2022014313</v>
      </c>
      <c r="N306" s="2"/>
      <c r="O306" s="2"/>
      <c r="P306" s="2"/>
      <c r="Q306" s="2"/>
      <c r="R306" s="2" t="s">
        <v>2604</v>
      </c>
      <c r="S306" s="2"/>
      <c r="T306" s="2" t="s">
        <v>2605</v>
      </c>
      <c r="U306" s="2"/>
      <c r="V306" s="99">
        <v>94.15</v>
      </c>
      <c r="W306" s="99">
        <v>94.15</v>
      </c>
      <c r="X306" s="2" t="s">
        <v>2596</v>
      </c>
      <c r="Y306" s="2" t="s">
        <v>2597</v>
      </c>
      <c r="Z306" s="98">
        <f t="shared" si="1"/>
        <v>0</v>
      </c>
      <c r="AA306" s="2"/>
    </row>
    <row r="307" spans="1:27" x14ac:dyDescent="0.25">
      <c r="A307" s="2">
        <v>2023</v>
      </c>
      <c r="B307" s="2">
        <v>0</v>
      </c>
      <c r="C307" s="2">
        <v>23100</v>
      </c>
      <c r="D307" s="2">
        <v>2200010</v>
      </c>
      <c r="E307" s="2" t="str">
        <f t="shared" si="0"/>
        <v>231002200010</v>
      </c>
      <c r="F307" s="2" t="s">
        <v>394</v>
      </c>
      <c r="G307" s="2"/>
      <c r="H307" s="2">
        <v>2020014540</v>
      </c>
      <c r="I307" s="2" t="s">
        <v>2564</v>
      </c>
      <c r="J307" s="2"/>
      <c r="K307" s="2" t="s">
        <v>2606</v>
      </c>
      <c r="L307" s="96">
        <v>44562</v>
      </c>
      <c r="M307" s="2"/>
      <c r="N307" s="2"/>
      <c r="O307" s="2"/>
      <c r="P307" s="2"/>
      <c r="Q307" s="2"/>
      <c r="R307" s="2" t="s">
        <v>2600</v>
      </c>
      <c r="S307" s="2"/>
      <c r="T307" s="2" t="s">
        <v>2601</v>
      </c>
      <c r="U307" s="2"/>
      <c r="V307" s="99">
        <v>215.38</v>
      </c>
      <c r="W307" s="99">
        <v>215.38</v>
      </c>
      <c r="X307" s="2" t="s">
        <v>2596</v>
      </c>
      <c r="Y307" s="2" t="s">
        <v>2597</v>
      </c>
      <c r="Z307" s="98">
        <f t="shared" si="1"/>
        <v>0</v>
      </c>
      <c r="AA307" s="2"/>
    </row>
    <row r="308" spans="1:27" x14ac:dyDescent="0.25">
      <c r="A308" s="2">
        <v>2023</v>
      </c>
      <c r="B308" s="2">
        <v>0</v>
      </c>
      <c r="C308" s="2">
        <v>23100</v>
      </c>
      <c r="D308" s="2">
        <v>2210001</v>
      </c>
      <c r="E308" s="2" t="str">
        <f t="shared" si="0"/>
        <v>231002210001</v>
      </c>
      <c r="F308" s="2" t="s">
        <v>1758</v>
      </c>
      <c r="G308" s="2"/>
      <c r="H308" s="2">
        <v>2022012749</v>
      </c>
      <c r="I308" s="2" t="s">
        <v>2564</v>
      </c>
      <c r="J308" s="2"/>
      <c r="K308" s="2" t="s">
        <v>2607</v>
      </c>
      <c r="L308" s="96">
        <v>44741</v>
      </c>
      <c r="M308" s="2"/>
      <c r="N308" s="2"/>
      <c r="O308" s="2"/>
      <c r="P308" s="2"/>
      <c r="Q308" s="2"/>
      <c r="R308" s="2" t="s">
        <v>2608</v>
      </c>
      <c r="S308" s="2"/>
      <c r="T308" s="2" t="s">
        <v>2609</v>
      </c>
      <c r="U308" s="2"/>
      <c r="V308" s="97">
        <v>10800</v>
      </c>
      <c r="W308" s="97">
        <v>10800</v>
      </c>
      <c r="X308" s="2" t="s">
        <v>2596</v>
      </c>
      <c r="Y308" s="2" t="s">
        <v>2597</v>
      </c>
      <c r="Z308" s="98">
        <f t="shared" si="1"/>
        <v>0</v>
      </c>
      <c r="AA308" s="2"/>
    </row>
    <row r="309" spans="1:27" x14ac:dyDescent="0.25">
      <c r="A309" s="2">
        <v>2023</v>
      </c>
      <c r="B309" s="2">
        <v>0</v>
      </c>
      <c r="C309" s="2">
        <v>23100</v>
      </c>
      <c r="D309" s="2">
        <v>2210201</v>
      </c>
      <c r="E309" s="2" t="str">
        <f t="shared" si="0"/>
        <v>231002210201</v>
      </c>
      <c r="F309" s="2" t="s">
        <v>759</v>
      </c>
      <c r="G309" s="2"/>
      <c r="H309" s="2">
        <v>2022018472</v>
      </c>
      <c r="I309" s="2" t="s">
        <v>2564</v>
      </c>
      <c r="J309" s="2"/>
      <c r="K309" s="2" t="s">
        <v>2649</v>
      </c>
      <c r="L309" s="96">
        <v>44831</v>
      </c>
      <c r="M309" s="2"/>
      <c r="N309" s="2"/>
      <c r="O309" s="2"/>
      <c r="P309" s="2"/>
      <c r="Q309" s="2"/>
      <c r="R309" s="2" t="s">
        <v>2608</v>
      </c>
      <c r="S309" s="2"/>
      <c r="T309" s="2" t="s">
        <v>2609</v>
      </c>
      <c r="U309" s="2"/>
      <c r="V309" s="99">
        <v>500</v>
      </c>
      <c r="W309" s="99">
        <v>500</v>
      </c>
      <c r="X309" s="2" t="s">
        <v>2596</v>
      </c>
      <c r="Y309" s="2" t="s">
        <v>2597</v>
      </c>
      <c r="Z309" s="98">
        <f t="shared" si="1"/>
        <v>0</v>
      </c>
      <c r="AA309" s="2"/>
    </row>
    <row r="310" spans="1:27" x14ac:dyDescent="0.25">
      <c r="A310" s="2">
        <v>2023</v>
      </c>
      <c r="B310" s="2">
        <v>0</v>
      </c>
      <c r="C310" s="2">
        <v>23100</v>
      </c>
      <c r="D310" s="2">
        <v>2220001</v>
      </c>
      <c r="E310" s="2" t="str">
        <f t="shared" si="0"/>
        <v>231002220001</v>
      </c>
      <c r="F310" s="2" t="s">
        <v>1777</v>
      </c>
      <c r="G310" s="2"/>
      <c r="H310" s="2">
        <v>2022003756</v>
      </c>
      <c r="I310" s="2" t="s">
        <v>2564</v>
      </c>
      <c r="J310" s="2"/>
      <c r="K310" s="2" t="s">
        <v>2619</v>
      </c>
      <c r="L310" s="96">
        <v>44659</v>
      </c>
      <c r="M310" s="2"/>
      <c r="N310" s="2"/>
      <c r="O310" s="2"/>
      <c r="P310" s="2"/>
      <c r="Q310" s="2"/>
      <c r="R310" s="2" t="s">
        <v>2620</v>
      </c>
      <c r="S310" s="2"/>
      <c r="T310" s="2" t="s">
        <v>2621</v>
      </c>
      <c r="U310" s="2"/>
      <c r="V310" s="99">
        <v>150</v>
      </c>
      <c r="W310" s="99">
        <v>150</v>
      </c>
      <c r="X310" s="2" t="s">
        <v>2596</v>
      </c>
      <c r="Y310" s="2" t="s">
        <v>2597</v>
      </c>
      <c r="Z310" s="98">
        <f t="shared" si="1"/>
        <v>0</v>
      </c>
      <c r="AA310" s="2"/>
    </row>
    <row r="311" spans="1:27" x14ac:dyDescent="0.25">
      <c r="A311" s="2">
        <v>2023</v>
      </c>
      <c r="B311" s="2">
        <v>0</v>
      </c>
      <c r="C311" s="2">
        <v>23100</v>
      </c>
      <c r="D311" s="2">
        <v>2220001</v>
      </c>
      <c r="E311" s="2" t="str">
        <f t="shared" si="0"/>
        <v>231002220001</v>
      </c>
      <c r="F311" s="2" t="s">
        <v>1777</v>
      </c>
      <c r="G311" s="2"/>
      <c r="H311" s="2">
        <v>2022003755</v>
      </c>
      <c r="I311" s="2" t="s">
        <v>2564</v>
      </c>
      <c r="J311" s="2"/>
      <c r="K311" s="2" t="s">
        <v>2613</v>
      </c>
      <c r="L311" s="96">
        <v>44659</v>
      </c>
      <c r="M311" s="2"/>
      <c r="N311" s="2"/>
      <c r="O311" s="2"/>
      <c r="P311" s="2"/>
      <c r="Q311" s="2"/>
      <c r="R311" s="2" t="s">
        <v>2614</v>
      </c>
      <c r="S311" s="2"/>
      <c r="T311" s="2" t="s">
        <v>2615</v>
      </c>
      <c r="U311" s="2"/>
      <c r="V311" s="99">
        <v>600</v>
      </c>
      <c r="W311" s="99">
        <v>600</v>
      </c>
      <c r="X311" s="2" t="s">
        <v>2596</v>
      </c>
      <c r="Y311" s="2" t="s">
        <v>2597</v>
      </c>
      <c r="Z311" s="98">
        <f t="shared" si="1"/>
        <v>0</v>
      </c>
      <c r="AA311" s="2"/>
    </row>
    <row r="312" spans="1:27" x14ac:dyDescent="0.25">
      <c r="A312" s="2">
        <v>2023</v>
      </c>
      <c r="B312" s="2">
        <v>0</v>
      </c>
      <c r="C312" s="2">
        <v>23102</v>
      </c>
      <c r="D312" s="2">
        <v>2269923</v>
      </c>
      <c r="E312" s="2" t="str">
        <f t="shared" si="0"/>
        <v>231022269923</v>
      </c>
      <c r="F312" s="2" t="s">
        <v>2650</v>
      </c>
      <c r="G312" s="2"/>
      <c r="H312" s="2">
        <v>2022005850</v>
      </c>
      <c r="I312" s="2" t="s">
        <v>2628</v>
      </c>
      <c r="J312" s="2"/>
      <c r="K312" s="2" t="s">
        <v>2651</v>
      </c>
      <c r="L312" s="96">
        <v>44824</v>
      </c>
      <c r="M312" s="2"/>
      <c r="N312" s="2"/>
      <c r="O312" s="2"/>
      <c r="P312" s="2"/>
      <c r="Q312" s="2"/>
      <c r="R312" s="2"/>
      <c r="S312" s="2"/>
      <c r="T312" s="2"/>
      <c r="U312" s="2"/>
      <c r="V312" s="99">
        <v>181.5</v>
      </c>
      <c r="W312" s="99">
        <v>181.5</v>
      </c>
      <c r="X312" s="2" t="s">
        <v>2596</v>
      </c>
      <c r="Y312" s="2" t="s">
        <v>2597</v>
      </c>
      <c r="Z312" s="98">
        <f t="shared" si="1"/>
        <v>0</v>
      </c>
      <c r="AA312" s="2"/>
    </row>
    <row r="313" spans="1:27" x14ac:dyDescent="0.25">
      <c r="A313" s="2">
        <v>2023</v>
      </c>
      <c r="B313" s="2">
        <v>0</v>
      </c>
      <c r="C313" s="2">
        <v>23103</v>
      </c>
      <c r="D313" s="2">
        <v>2060001</v>
      </c>
      <c r="E313" s="2" t="str">
        <f t="shared" si="0"/>
        <v>231032060001</v>
      </c>
      <c r="F313" s="2" t="s">
        <v>279</v>
      </c>
      <c r="G313" s="2"/>
      <c r="H313" s="2">
        <v>2020007037</v>
      </c>
      <c r="I313" s="2" t="s">
        <v>2564</v>
      </c>
      <c r="J313" s="2"/>
      <c r="K313" s="2" t="s">
        <v>2599</v>
      </c>
      <c r="L313" s="96">
        <v>44562</v>
      </c>
      <c r="M313" s="2"/>
      <c r="N313" s="2"/>
      <c r="O313" s="2"/>
      <c r="P313" s="2"/>
      <c r="Q313" s="2"/>
      <c r="R313" s="2" t="s">
        <v>2600</v>
      </c>
      <c r="S313" s="2"/>
      <c r="T313" s="2" t="s">
        <v>2601</v>
      </c>
      <c r="U313" s="2"/>
      <c r="V313" s="99">
        <v>290.39999999999998</v>
      </c>
      <c r="W313" s="99">
        <v>290.39999999999998</v>
      </c>
      <c r="X313" s="2" t="s">
        <v>2596</v>
      </c>
      <c r="Y313" s="2" t="s">
        <v>2597</v>
      </c>
      <c r="Z313" s="98">
        <f t="shared" si="1"/>
        <v>0</v>
      </c>
      <c r="AA313" s="2"/>
    </row>
    <row r="314" spans="1:27" x14ac:dyDescent="0.25">
      <c r="A314" s="2">
        <v>2023</v>
      </c>
      <c r="B314" s="2">
        <v>0</v>
      </c>
      <c r="C314" s="2">
        <v>23103</v>
      </c>
      <c r="D314" s="2">
        <v>2200001</v>
      </c>
      <c r="E314" s="2" t="str">
        <f t="shared" si="0"/>
        <v>231032200001</v>
      </c>
      <c r="F314" s="2" t="s">
        <v>388</v>
      </c>
      <c r="G314" s="2"/>
      <c r="H314" s="2">
        <v>2022019334</v>
      </c>
      <c r="I314" s="2" t="s">
        <v>2602</v>
      </c>
      <c r="J314" s="2"/>
      <c r="K314" s="2" t="s">
        <v>2603</v>
      </c>
      <c r="L314" s="96">
        <v>44840</v>
      </c>
      <c r="M314" s="2">
        <v>2022014313</v>
      </c>
      <c r="N314" s="2"/>
      <c r="O314" s="2"/>
      <c r="P314" s="2"/>
      <c r="Q314" s="2"/>
      <c r="R314" s="2" t="s">
        <v>2604</v>
      </c>
      <c r="S314" s="2"/>
      <c r="T314" s="2" t="s">
        <v>2605</v>
      </c>
      <c r="U314" s="2"/>
      <c r="V314" s="99">
        <v>70.61</v>
      </c>
      <c r="W314" s="99">
        <v>70.61</v>
      </c>
      <c r="X314" s="2" t="s">
        <v>2596</v>
      </c>
      <c r="Y314" s="2" t="s">
        <v>2597</v>
      </c>
      <c r="Z314" s="98">
        <f t="shared" si="1"/>
        <v>0</v>
      </c>
      <c r="AA314" s="2"/>
    </row>
    <row r="315" spans="1:27" x14ac:dyDescent="0.25">
      <c r="A315" s="2">
        <v>2023</v>
      </c>
      <c r="B315" s="2">
        <v>0</v>
      </c>
      <c r="C315" s="2">
        <v>23103</v>
      </c>
      <c r="D315" s="2">
        <v>2200010</v>
      </c>
      <c r="E315" s="2" t="str">
        <f t="shared" si="0"/>
        <v>231032200010</v>
      </c>
      <c r="F315" s="2" t="s">
        <v>393</v>
      </c>
      <c r="G315" s="2"/>
      <c r="H315" s="2">
        <v>2020014540</v>
      </c>
      <c r="I315" s="2" t="s">
        <v>2564</v>
      </c>
      <c r="J315" s="2"/>
      <c r="K315" s="2" t="s">
        <v>2606</v>
      </c>
      <c r="L315" s="96">
        <v>44562</v>
      </c>
      <c r="M315" s="2"/>
      <c r="N315" s="2"/>
      <c r="O315" s="2"/>
      <c r="P315" s="2"/>
      <c r="Q315" s="2"/>
      <c r="R315" s="2" t="s">
        <v>2600</v>
      </c>
      <c r="S315" s="2"/>
      <c r="T315" s="2" t="s">
        <v>2601</v>
      </c>
      <c r="U315" s="2"/>
      <c r="V315" s="97">
        <v>1246.3</v>
      </c>
      <c r="W315" s="97">
        <v>1246.3</v>
      </c>
      <c r="X315" s="2" t="s">
        <v>2596</v>
      </c>
      <c r="Y315" s="2" t="s">
        <v>2597</v>
      </c>
      <c r="Z315" s="98">
        <f t="shared" si="1"/>
        <v>0</v>
      </c>
      <c r="AA315" s="2"/>
    </row>
    <row r="316" spans="1:27" x14ac:dyDescent="0.25">
      <c r="A316" s="2">
        <v>2023</v>
      </c>
      <c r="B316" s="2">
        <v>0</v>
      </c>
      <c r="C316" s="2">
        <v>23103</v>
      </c>
      <c r="D316" s="2">
        <v>2210001</v>
      </c>
      <c r="E316" s="2" t="str">
        <f t="shared" si="0"/>
        <v>231032210001</v>
      </c>
      <c r="F316" s="2" t="s">
        <v>1758</v>
      </c>
      <c r="G316" s="2"/>
      <c r="H316" s="2">
        <v>2022012749</v>
      </c>
      <c r="I316" s="2" t="s">
        <v>2564</v>
      </c>
      <c r="J316" s="2"/>
      <c r="K316" s="2" t="s">
        <v>2607</v>
      </c>
      <c r="L316" s="96">
        <v>44741</v>
      </c>
      <c r="M316" s="2"/>
      <c r="N316" s="2"/>
      <c r="O316" s="2"/>
      <c r="P316" s="2"/>
      <c r="Q316" s="2"/>
      <c r="R316" s="2" t="s">
        <v>2608</v>
      </c>
      <c r="S316" s="2"/>
      <c r="T316" s="2" t="s">
        <v>2609</v>
      </c>
      <c r="U316" s="2"/>
      <c r="V316" s="99">
        <v>900</v>
      </c>
      <c r="W316" s="99">
        <v>900</v>
      </c>
      <c r="X316" s="2" t="s">
        <v>2596</v>
      </c>
      <c r="Y316" s="2" t="s">
        <v>2597</v>
      </c>
      <c r="Z316" s="98">
        <f t="shared" si="1"/>
        <v>0</v>
      </c>
      <c r="AA316" s="2"/>
    </row>
    <row r="317" spans="1:27" x14ac:dyDescent="0.25">
      <c r="A317" s="2">
        <v>2023</v>
      </c>
      <c r="B317" s="2">
        <v>0</v>
      </c>
      <c r="C317" s="2">
        <v>23103</v>
      </c>
      <c r="D317" s="2">
        <v>2210201</v>
      </c>
      <c r="E317" s="2" t="str">
        <f t="shared" si="0"/>
        <v>231032210201</v>
      </c>
      <c r="F317" s="2" t="s">
        <v>405</v>
      </c>
      <c r="G317" s="2"/>
      <c r="H317" s="2">
        <v>2022018472</v>
      </c>
      <c r="I317" s="2" t="s">
        <v>2564</v>
      </c>
      <c r="J317" s="2"/>
      <c r="K317" s="2" t="s">
        <v>2649</v>
      </c>
      <c r="L317" s="96">
        <v>44831</v>
      </c>
      <c r="M317" s="2"/>
      <c r="N317" s="2"/>
      <c r="O317" s="2"/>
      <c r="P317" s="2"/>
      <c r="Q317" s="2"/>
      <c r="R317" s="2" t="s">
        <v>2608</v>
      </c>
      <c r="S317" s="2"/>
      <c r="T317" s="2" t="s">
        <v>2609</v>
      </c>
      <c r="U317" s="2"/>
      <c r="V317" s="97">
        <v>2700</v>
      </c>
      <c r="W317" s="97">
        <v>2700</v>
      </c>
      <c r="X317" s="2" t="s">
        <v>2596</v>
      </c>
      <c r="Y317" s="2" t="s">
        <v>2597</v>
      </c>
      <c r="Z317" s="98">
        <f t="shared" si="1"/>
        <v>0</v>
      </c>
      <c r="AA317" s="2"/>
    </row>
    <row r="318" spans="1:27" x14ac:dyDescent="0.25">
      <c r="A318" s="2">
        <v>2023</v>
      </c>
      <c r="B318" s="2">
        <v>0</v>
      </c>
      <c r="C318" s="2">
        <v>23103</v>
      </c>
      <c r="D318" s="2">
        <v>2220001</v>
      </c>
      <c r="E318" s="2" t="str">
        <f t="shared" si="0"/>
        <v>231032220001</v>
      </c>
      <c r="F318" s="2" t="s">
        <v>1777</v>
      </c>
      <c r="G318" s="2"/>
      <c r="H318" s="2">
        <v>2022003756</v>
      </c>
      <c r="I318" s="2" t="s">
        <v>2564</v>
      </c>
      <c r="J318" s="2"/>
      <c r="K318" s="2" t="s">
        <v>2619</v>
      </c>
      <c r="L318" s="96">
        <v>44659</v>
      </c>
      <c r="M318" s="2"/>
      <c r="N318" s="2"/>
      <c r="O318" s="2"/>
      <c r="P318" s="2"/>
      <c r="Q318" s="2"/>
      <c r="R318" s="2" t="s">
        <v>2620</v>
      </c>
      <c r="S318" s="2"/>
      <c r="T318" s="2" t="s">
        <v>2621</v>
      </c>
      <c r="U318" s="2"/>
      <c r="V318" s="99">
        <v>300</v>
      </c>
      <c r="W318" s="99">
        <v>300</v>
      </c>
      <c r="X318" s="2" t="s">
        <v>2596</v>
      </c>
      <c r="Y318" s="2" t="s">
        <v>2597</v>
      </c>
      <c r="Z318" s="98">
        <f t="shared" si="1"/>
        <v>0</v>
      </c>
      <c r="AA318" s="2"/>
    </row>
    <row r="319" spans="1:27" x14ac:dyDescent="0.25">
      <c r="A319" s="2">
        <v>2023</v>
      </c>
      <c r="B319" s="2">
        <v>0</v>
      </c>
      <c r="C319" s="2">
        <v>23103</v>
      </c>
      <c r="D319" s="2">
        <v>2220001</v>
      </c>
      <c r="E319" s="2" t="str">
        <f t="shared" si="0"/>
        <v>231032220001</v>
      </c>
      <c r="F319" s="2" t="s">
        <v>1777</v>
      </c>
      <c r="G319" s="2"/>
      <c r="H319" s="2">
        <v>2022003755</v>
      </c>
      <c r="I319" s="2" t="s">
        <v>2564</v>
      </c>
      <c r="J319" s="2"/>
      <c r="K319" s="2" t="s">
        <v>2613</v>
      </c>
      <c r="L319" s="96">
        <v>44659</v>
      </c>
      <c r="M319" s="2"/>
      <c r="N319" s="2"/>
      <c r="O319" s="2"/>
      <c r="P319" s="2"/>
      <c r="Q319" s="2"/>
      <c r="R319" s="2" t="s">
        <v>2614</v>
      </c>
      <c r="S319" s="2"/>
      <c r="T319" s="2" t="s">
        <v>2615</v>
      </c>
      <c r="U319" s="2"/>
      <c r="V319" s="99">
        <v>700</v>
      </c>
      <c r="W319" s="99">
        <v>700</v>
      </c>
      <c r="X319" s="2" t="s">
        <v>2596</v>
      </c>
      <c r="Y319" s="2" t="s">
        <v>2597</v>
      </c>
      <c r="Z319" s="98">
        <f t="shared" si="1"/>
        <v>0</v>
      </c>
      <c r="AA319" s="2"/>
    </row>
    <row r="320" spans="1:27" x14ac:dyDescent="0.25">
      <c r="A320" s="2">
        <v>2023</v>
      </c>
      <c r="B320" s="2">
        <v>0</v>
      </c>
      <c r="C320" s="2">
        <v>23104</v>
      </c>
      <c r="D320" s="2">
        <v>2200001</v>
      </c>
      <c r="E320" s="2" t="str">
        <f t="shared" si="0"/>
        <v>231042200001</v>
      </c>
      <c r="F320" s="2" t="s">
        <v>388</v>
      </c>
      <c r="G320" s="2"/>
      <c r="H320" s="2">
        <v>2022019334</v>
      </c>
      <c r="I320" s="2" t="s">
        <v>2602</v>
      </c>
      <c r="J320" s="2"/>
      <c r="K320" s="2" t="s">
        <v>2603</v>
      </c>
      <c r="L320" s="96">
        <v>44840</v>
      </c>
      <c r="M320" s="2">
        <v>2022014313</v>
      </c>
      <c r="N320" s="2"/>
      <c r="O320" s="2"/>
      <c r="P320" s="2"/>
      <c r="Q320" s="2"/>
      <c r="R320" s="2" t="s">
        <v>2604</v>
      </c>
      <c r="S320" s="2"/>
      <c r="T320" s="2" t="s">
        <v>2605</v>
      </c>
      <c r="U320" s="2"/>
      <c r="V320" s="99">
        <v>35.299999999999997</v>
      </c>
      <c r="W320" s="99">
        <v>35.299999999999997</v>
      </c>
      <c r="X320" s="2" t="s">
        <v>2596</v>
      </c>
      <c r="Y320" s="2" t="s">
        <v>2597</v>
      </c>
      <c r="Z320" s="98">
        <f t="shared" si="1"/>
        <v>0</v>
      </c>
      <c r="AA320" s="2"/>
    </row>
    <row r="321" spans="1:27" x14ac:dyDescent="0.25">
      <c r="A321" s="2">
        <v>2023</v>
      </c>
      <c r="B321" s="2">
        <v>0</v>
      </c>
      <c r="C321" s="2">
        <v>23104</v>
      </c>
      <c r="D321" s="2">
        <v>2210001</v>
      </c>
      <c r="E321" s="2" t="str">
        <f t="shared" si="0"/>
        <v>231042210001</v>
      </c>
      <c r="F321" s="2" t="s">
        <v>1758</v>
      </c>
      <c r="G321" s="2"/>
      <c r="H321" s="2">
        <v>2022012749</v>
      </c>
      <c r="I321" s="2" t="s">
        <v>2564</v>
      </c>
      <c r="J321" s="2"/>
      <c r="K321" s="2" t="s">
        <v>2607</v>
      </c>
      <c r="L321" s="96">
        <v>44741</v>
      </c>
      <c r="M321" s="2"/>
      <c r="N321" s="2"/>
      <c r="O321" s="2"/>
      <c r="P321" s="2"/>
      <c r="Q321" s="2"/>
      <c r="R321" s="2" t="s">
        <v>2608</v>
      </c>
      <c r="S321" s="2"/>
      <c r="T321" s="2" t="s">
        <v>2609</v>
      </c>
      <c r="U321" s="2"/>
      <c r="V321" s="97">
        <v>2100</v>
      </c>
      <c r="W321" s="97">
        <v>2100</v>
      </c>
      <c r="X321" s="2" t="s">
        <v>2596</v>
      </c>
      <c r="Y321" s="2" t="s">
        <v>2597</v>
      </c>
      <c r="Z321" s="98">
        <f t="shared" si="1"/>
        <v>0</v>
      </c>
      <c r="AA321" s="2"/>
    </row>
    <row r="322" spans="1:27" x14ac:dyDescent="0.25">
      <c r="A322" s="2">
        <v>2023</v>
      </c>
      <c r="B322" s="2">
        <v>0</v>
      </c>
      <c r="C322" s="2">
        <v>23104</v>
      </c>
      <c r="D322" s="2">
        <v>2220001</v>
      </c>
      <c r="E322" s="2" t="str">
        <f t="shared" si="0"/>
        <v>231042220001</v>
      </c>
      <c r="F322" s="2" t="s">
        <v>1777</v>
      </c>
      <c r="G322" s="2"/>
      <c r="H322" s="2">
        <v>2022003755</v>
      </c>
      <c r="I322" s="2" t="s">
        <v>2564</v>
      </c>
      <c r="J322" s="2"/>
      <c r="K322" s="2" t="s">
        <v>2613</v>
      </c>
      <c r="L322" s="96">
        <v>44659</v>
      </c>
      <c r="M322" s="2"/>
      <c r="N322" s="2"/>
      <c r="O322" s="2"/>
      <c r="P322" s="2"/>
      <c r="Q322" s="2"/>
      <c r="R322" s="2" t="s">
        <v>2614</v>
      </c>
      <c r="S322" s="2"/>
      <c r="T322" s="2" t="s">
        <v>2615</v>
      </c>
      <c r="U322" s="2"/>
      <c r="V322" s="99">
        <v>500</v>
      </c>
      <c r="W322" s="99">
        <v>500</v>
      </c>
      <c r="X322" s="2" t="s">
        <v>2596</v>
      </c>
      <c r="Y322" s="2" t="s">
        <v>2597</v>
      </c>
      <c r="Z322" s="98">
        <f t="shared" si="1"/>
        <v>0</v>
      </c>
      <c r="AA322" s="2"/>
    </row>
    <row r="323" spans="1:27" x14ac:dyDescent="0.25">
      <c r="A323" s="2">
        <v>2023</v>
      </c>
      <c r="B323" s="2">
        <v>0</v>
      </c>
      <c r="C323" s="2">
        <v>23104</v>
      </c>
      <c r="D323" s="2">
        <v>2279900</v>
      </c>
      <c r="E323" s="2" t="str">
        <f t="shared" si="0"/>
        <v>231042279900</v>
      </c>
      <c r="F323" s="2" t="s">
        <v>533</v>
      </c>
      <c r="G323" s="2"/>
      <c r="H323" s="2">
        <v>2022018876</v>
      </c>
      <c r="I323" s="2" t="s">
        <v>2564</v>
      </c>
      <c r="J323" s="2"/>
      <c r="K323" s="2" t="s">
        <v>2652</v>
      </c>
      <c r="L323" s="96">
        <v>44834</v>
      </c>
      <c r="M323" s="2"/>
      <c r="N323" s="2"/>
      <c r="O323" s="2"/>
      <c r="P323" s="2"/>
      <c r="Q323" s="2"/>
      <c r="R323" s="2" t="s">
        <v>2653</v>
      </c>
      <c r="S323" s="2"/>
      <c r="T323" s="2" t="s">
        <v>2654</v>
      </c>
      <c r="U323" s="2"/>
      <c r="V323" s="97">
        <v>36874.44</v>
      </c>
      <c r="W323" s="97">
        <v>36874.44</v>
      </c>
      <c r="X323" s="2" t="s">
        <v>2596</v>
      </c>
      <c r="Y323" s="2" t="s">
        <v>2597</v>
      </c>
      <c r="Z323" s="98">
        <f t="shared" si="1"/>
        <v>0</v>
      </c>
      <c r="AA323" s="2"/>
    </row>
    <row r="324" spans="1:27" x14ac:dyDescent="0.25">
      <c r="A324" s="2">
        <v>2023</v>
      </c>
      <c r="B324" s="2">
        <v>0</v>
      </c>
      <c r="C324" s="2">
        <v>23104</v>
      </c>
      <c r="D324" s="2">
        <v>4800183</v>
      </c>
      <c r="E324" s="2" t="str">
        <f t="shared" si="0"/>
        <v>231044800183</v>
      </c>
      <c r="F324" s="2" t="s">
        <v>2655</v>
      </c>
      <c r="G324" s="2"/>
      <c r="H324" s="2">
        <v>2021024852</v>
      </c>
      <c r="I324" s="2" t="s">
        <v>2564</v>
      </c>
      <c r="J324" s="2"/>
      <c r="K324" s="2" t="s">
        <v>2656</v>
      </c>
      <c r="L324" s="96">
        <v>44562</v>
      </c>
      <c r="M324" s="2"/>
      <c r="N324" s="2"/>
      <c r="O324" s="2"/>
      <c r="P324" s="2"/>
      <c r="Q324" s="2"/>
      <c r="R324" s="2" t="s">
        <v>2657</v>
      </c>
      <c r="S324" s="2"/>
      <c r="T324" s="2" t="s">
        <v>2658</v>
      </c>
      <c r="U324" s="2"/>
      <c r="V324" s="99">
        <v>500</v>
      </c>
      <c r="W324" s="99">
        <v>500</v>
      </c>
      <c r="X324" s="2" t="s">
        <v>2596</v>
      </c>
      <c r="Y324" s="2" t="s">
        <v>2597</v>
      </c>
      <c r="Z324" s="98">
        <f t="shared" si="1"/>
        <v>0</v>
      </c>
      <c r="AA324" s="2"/>
    </row>
    <row r="325" spans="1:27" x14ac:dyDescent="0.25">
      <c r="A325" s="2">
        <v>2023</v>
      </c>
      <c r="B325" s="2">
        <v>0</v>
      </c>
      <c r="C325" s="2">
        <v>23106</v>
      </c>
      <c r="D325" s="2">
        <v>2210001</v>
      </c>
      <c r="E325" s="2" t="str">
        <f t="shared" si="0"/>
        <v>231062210001</v>
      </c>
      <c r="F325" s="2" t="s">
        <v>1758</v>
      </c>
      <c r="G325" s="2"/>
      <c r="H325" s="2">
        <v>2022012749</v>
      </c>
      <c r="I325" s="2" t="s">
        <v>2564</v>
      </c>
      <c r="J325" s="2"/>
      <c r="K325" s="2" t="s">
        <v>2607</v>
      </c>
      <c r="L325" s="96">
        <v>44741</v>
      </c>
      <c r="M325" s="2"/>
      <c r="N325" s="2"/>
      <c r="O325" s="2"/>
      <c r="P325" s="2"/>
      <c r="Q325" s="2"/>
      <c r="R325" s="2" t="s">
        <v>2608</v>
      </c>
      <c r="S325" s="2"/>
      <c r="T325" s="2" t="s">
        <v>2609</v>
      </c>
      <c r="U325" s="2"/>
      <c r="V325" s="99">
        <v>180</v>
      </c>
      <c r="W325" s="99">
        <v>180</v>
      </c>
      <c r="X325" s="2" t="s">
        <v>2596</v>
      </c>
      <c r="Y325" s="2" t="s">
        <v>2597</v>
      </c>
      <c r="Z325" s="98">
        <f t="shared" si="1"/>
        <v>0</v>
      </c>
      <c r="AA325" s="2"/>
    </row>
    <row r="326" spans="1:27" x14ac:dyDescent="0.25">
      <c r="A326" s="2">
        <v>2023</v>
      </c>
      <c r="B326" s="2">
        <v>0</v>
      </c>
      <c r="C326" s="2">
        <v>23108</v>
      </c>
      <c r="D326" s="2">
        <v>2210001</v>
      </c>
      <c r="E326" s="2" t="str">
        <f t="shared" si="0"/>
        <v>231082210001</v>
      </c>
      <c r="F326" s="2" t="s">
        <v>1758</v>
      </c>
      <c r="G326" s="2"/>
      <c r="H326" s="2">
        <v>2022012749</v>
      </c>
      <c r="I326" s="2" t="s">
        <v>2564</v>
      </c>
      <c r="J326" s="2"/>
      <c r="K326" s="2" t="s">
        <v>2607</v>
      </c>
      <c r="L326" s="96">
        <v>44741</v>
      </c>
      <c r="M326" s="2"/>
      <c r="N326" s="2"/>
      <c r="O326" s="2"/>
      <c r="P326" s="2"/>
      <c r="Q326" s="2"/>
      <c r="R326" s="2" t="s">
        <v>2608</v>
      </c>
      <c r="S326" s="2"/>
      <c r="T326" s="2" t="s">
        <v>2609</v>
      </c>
      <c r="U326" s="2"/>
      <c r="V326" s="99">
        <v>225</v>
      </c>
      <c r="W326" s="99">
        <v>225</v>
      </c>
      <c r="X326" s="2" t="s">
        <v>2596</v>
      </c>
      <c r="Y326" s="2" t="s">
        <v>2597</v>
      </c>
      <c r="Z326" s="98">
        <f t="shared" si="1"/>
        <v>0</v>
      </c>
      <c r="AA326" s="2"/>
    </row>
    <row r="327" spans="1:27" x14ac:dyDescent="0.25">
      <c r="A327" s="2">
        <v>2023</v>
      </c>
      <c r="B327" s="2">
        <v>0</v>
      </c>
      <c r="C327" s="2">
        <v>24100</v>
      </c>
      <c r="D327" s="2">
        <v>2020001</v>
      </c>
      <c r="E327" s="2" t="str">
        <f t="shared" si="0"/>
        <v>241002020001</v>
      </c>
      <c r="F327" s="2" t="s">
        <v>257</v>
      </c>
      <c r="G327" s="2"/>
      <c r="H327" s="2">
        <v>2020009761</v>
      </c>
      <c r="I327" s="2" t="s">
        <v>2564</v>
      </c>
      <c r="J327" s="2"/>
      <c r="K327" s="2" t="s">
        <v>2659</v>
      </c>
      <c r="L327" s="96">
        <v>44562</v>
      </c>
      <c r="M327" s="2"/>
      <c r="N327" s="2"/>
      <c r="O327" s="2"/>
      <c r="P327" s="2"/>
      <c r="Q327" s="2"/>
      <c r="R327" s="2" t="s">
        <v>2660</v>
      </c>
      <c r="S327" s="2"/>
      <c r="T327" s="2" t="s">
        <v>2661</v>
      </c>
      <c r="U327" s="2"/>
      <c r="V327" s="97">
        <v>5061.67</v>
      </c>
      <c r="W327" s="97">
        <v>5061.67</v>
      </c>
      <c r="X327" s="2" t="s">
        <v>2596</v>
      </c>
      <c r="Y327" s="2" t="s">
        <v>2597</v>
      </c>
      <c r="Z327" s="98">
        <f t="shared" si="1"/>
        <v>0</v>
      </c>
      <c r="AA327" s="2"/>
    </row>
    <row r="328" spans="1:27" x14ac:dyDescent="0.25">
      <c r="A328" s="2">
        <v>2023</v>
      </c>
      <c r="B328" s="2">
        <v>0</v>
      </c>
      <c r="C328" s="2">
        <v>24100</v>
      </c>
      <c r="D328" s="2">
        <v>2060001</v>
      </c>
      <c r="E328" s="2" t="str">
        <f t="shared" si="0"/>
        <v>241002060001</v>
      </c>
      <c r="F328" s="2" t="s">
        <v>279</v>
      </c>
      <c r="G328" s="2"/>
      <c r="H328" s="2">
        <v>2020007037</v>
      </c>
      <c r="I328" s="2" t="s">
        <v>2564</v>
      </c>
      <c r="J328" s="2"/>
      <c r="K328" s="2" t="s">
        <v>2599</v>
      </c>
      <c r="L328" s="96">
        <v>44562</v>
      </c>
      <c r="M328" s="2"/>
      <c r="N328" s="2"/>
      <c r="O328" s="2"/>
      <c r="P328" s="2"/>
      <c r="Q328" s="2"/>
      <c r="R328" s="2" t="s">
        <v>2600</v>
      </c>
      <c r="S328" s="2"/>
      <c r="T328" s="2" t="s">
        <v>2601</v>
      </c>
      <c r="U328" s="2"/>
      <c r="V328" s="99">
        <v>363</v>
      </c>
      <c r="W328" s="99">
        <v>363</v>
      </c>
      <c r="X328" s="2" t="s">
        <v>2596</v>
      </c>
      <c r="Y328" s="2" t="s">
        <v>2597</v>
      </c>
      <c r="Z328" s="98">
        <f t="shared" si="1"/>
        <v>0</v>
      </c>
      <c r="AA328" s="2"/>
    </row>
    <row r="329" spans="1:27" x14ac:dyDescent="0.25">
      <c r="A329" s="2">
        <v>2023</v>
      </c>
      <c r="B329" s="2">
        <v>0</v>
      </c>
      <c r="C329" s="2">
        <v>24100</v>
      </c>
      <c r="D329" s="2">
        <v>2200001</v>
      </c>
      <c r="E329" s="2" t="str">
        <f t="shared" si="0"/>
        <v>241002200001</v>
      </c>
      <c r="F329" s="2" t="s">
        <v>388</v>
      </c>
      <c r="G329" s="2"/>
      <c r="H329" s="2">
        <v>2022019334</v>
      </c>
      <c r="I329" s="2" t="s">
        <v>2602</v>
      </c>
      <c r="J329" s="2"/>
      <c r="K329" s="2" t="s">
        <v>2603</v>
      </c>
      <c r="L329" s="96">
        <v>44840</v>
      </c>
      <c r="M329" s="2">
        <v>2022014313</v>
      </c>
      <c r="N329" s="2"/>
      <c r="O329" s="2"/>
      <c r="P329" s="2"/>
      <c r="Q329" s="2"/>
      <c r="R329" s="2" t="s">
        <v>2604</v>
      </c>
      <c r="S329" s="2"/>
      <c r="T329" s="2" t="s">
        <v>2605</v>
      </c>
      <c r="U329" s="2"/>
      <c r="V329" s="99">
        <v>188.29</v>
      </c>
      <c r="W329" s="99">
        <v>188.29</v>
      </c>
      <c r="X329" s="2" t="s">
        <v>2596</v>
      </c>
      <c r="Y329" s="2" t="s">
        <v>2597</v>
      </c>
      <c r="Z329" s="98">
        <f t="shared" si="1"/>
        <v>0</v>
      </c>
      <c r="AA329" s="2"/>
    </row>
    <row r="330" spans="1:27" x14ac:dyDescent="0.25">
      <c r="A330" s="2">
        <v>2023</v>
      </c>
      <c r="B330" s="2">
        <v>0</v>
      </c>
      <c r="C330" s="2">
        <v>24100</v>
      </c>
      <c r="D330" s="2">
        <v>2200010</v>
      </c>
      <c r="E330" s="2" t="str">
        <f t="shared" si="0"/>
        <v>241002200010</v>
      </c>
      <c r="F330" s="2" t="s">
        <v>393</v>
      </c>
      <c r="G330" s="2"/>
      <c r="H330" s="2">
        <v>2020014540</v>
      </c>
      <c r="I330" s="2" t="s">
        <v>2564</v>
      </c>
      <c r="J330" s="2"/>
      <c r="K330" s="2" t="s">
        <v>2606</v>
      </c>
      <c r="L330" s="96">
        <v>44562</v>
      </c>
      <c r="M330" s="2"/>
      <c r="N330" s="2"/>
      <c r="O330" s="2"/>
      <c r="P330" s="2"/>
      <c r="Q330" s="2"/>
      <c r="R330" s="2" t="s">
        <v>2600</v>
      </c>
      <c r="S330" s="2"/>
      <c r="T330" s="2" t="s">
        <v>2601</v>
      </c>
      <c r="U330" s="2"/>
      <c r="V330" s="97">
        <v>2700</v>
      </c>
      <c r="W330" s="97">
        <v>2700</v>
      </c>
      <c r="X330" s="2" t="s">
        <v>2596</v>
      </c>
      <c r="Y330" s="2" t="s">
        <v>2597</v>
      </c>
      <c r="Z330" s="98">
        <f t="shared" si="1"/>
        <v>0</v>
      </c>
      <c r="AA330" s="2"/>
    </row>
    <row r="331" spans="1:27" x14ac:dyDescent="0.25">
      <c r="A331" s="2">
        <v>2023</v>
      </c>
      <c r="B331" s="2">
        <v>0</v>
      </c>
      <c r="C331" s="2">
        <v>24100</v>
      </c>
      <c r="D331" s="2">
        <v>2210001</v>
      </c>
      <c r="E331" s="2" t="str">
        <f t="shared" si="0"/>
        <v>241002210001</v>
      </c>
      <c r="F331" s="2" t="s">
        <v>1758</v>
      </c>
      <c r="G331" s="2"/>
      <c r="H331" s="2">
        <v>2022012749</v>
      </c>
      <c r="I331" s="2" t="s">
        <v>2564</v>
      </c>
      <c r="J331" s="2"/>
      <c r="K331" s="2" t="s">
        <v>2607</v>
      </c>
      <c r="L331" s="96">
        <v>44741</v>
      </c>
      <c r="M331" s="2"/>
      <c r="N331" s="2"/>
      <c r="O331" s="2"/>
      <c r="P331" s="2"/>
      <c r="Q331" s="2"/>
      <c r="R331" s="2" t="s">
        <v>2608</v>
      </c>
      <c r="S331" s="2"/>
      <c r="T331" s="2" t="s">
        <v>2609</v>
      </c>
      <c r="U331" s="2"/>
      <c r="V331" s="97">
        <v>2400</v>
      </c>
      <c r="W331" s="97">
        <v>2400</v>
      </c>
      <c r="X331" s="2" t="s">
        <v>2596</v>
      </c>
      <c r="Y331" s="2" t="s">
        <v>2597</v>
      </c>
      <c r="Z331" s="98">
        <f t="shared" si="1"/>
        <v>0</v>
      </c>
      <c r="AA331" s="2"/>
    </row>
    <row r="332" spans="1:27" x14ac:dyDescent="0.25">
      <c r="A332" s="2">
        <v>2023</v>
      </c>
      <c r="B332" s="2">
        <v>0</v>
      </c>
      <c r="C332" s="2">
        <v>24100</v>
      </c>
      <c r="D332" s="2">
        <v>2220001</v>
      </c>
      <c r="E332" s="2" t="str">
        <f t="shared" si="0"/>
        <v>241002220001</v>
      </c>
      <c r="F332" s="2" t="s">
        <v>1777</v>
      </c>
      <c r="G332" s="2"/>
      <c r="H332" s="2">
        <v>2022003756</v>
      </c>
      <c r="I332" s="2" t="s">
        <v>2564</v>
      </c>
      <c r="J332" s="2"/>
      <c r="K332" s="2" t="s">
        <v>2619</v>
      </c>
      <c r="L332" s="96">
        <v>44659</v>
      </c>
      <c r="M332" s="2"/>
      <c r="N332" s="2"/>
      <c r="O332" s="2"/>
      <c r="P332" s="2"/>
      <c r="Q332" s="2"/>
      <c r="R332" s="2" t="s">
        <v>2620</v>
      </c>
      <c r="S332" s="2"/>
      <c r="T332" s="2" t="s">
        <v>2621</v>
      </c>
      <c r="U332" s="2"/>
      <c r="V332" s="99">
        <v>750</v>
      </c>
      <c r="W332" s="99">
        <v>750</v>
      </c>
      <c r="X332" s="2" t="s">
        <v>2596</v>
      </c>
      <c r="Y332" s="2" t="s">
        <v>2597</v>
      </c>
      <c r="Z332" s="98">
        <f t="shared" si="1"/>
        <v>0</v>
      </c>
      <c r="AA332" s="2"/>
    </row>
    <row r="333" spans="1:27" x14ac:dyDescent="0.25">
      <c r="A333" s="2">
        <v>2023</v>
      </c>
      <c r="B333" s="2">
        <v>0</v>
      </c>
      <c r="C333" s="2">
        <v>24100</v>
      </c>
      <c r="D333" s="2">
        <v>2220001</v>
      </c>
      <c r="E333" s="2" t="str">
        <f t="shared" si="0"/>
        <v>241002220001</v>
      </c>
      <c r="F333" s="2" t="s">
        <v>1777</v>
      </c>
      <c r="G333" s="2"/>
      <c r="H333" s="2">
        <v>2022003755</v>
      </c>
      <c r="I333" s="2" t="s">
        <v>2564</v>
      </c>
      <c r="J333" s="2"/>
      <c r="K333" s="2" t="s">
        <v>2613</v>
      </c>
      <c r="L333" s="96">
        <v>44659</v>
      </c>
      <c r="M333" s="2"/>
      <c r="N333" s="2"/>
      <c r="O333" s="2"/>
      <c r="P333" s="2"/>
      <c r="Q333" s="2"/>
      <c r="R333" s="2" t="s">
        <v>2614</v>
      </c>
      <c r="S333" s="2"/>
      <c r="T333" s="2" t="s">
        <v>2615</v>
      </c>
      <c r="U333" s="2"/>
      <c r="V333" s="97">
        <v>1000</v>
      </c>
      <c r="W333" s="97">
        <v>1000</v>
      </c>
      <c r="X333" s="2" t="s">
        <v>2596</v>
      </c>
      <c r="Y333" s="2" t="s">
        <v>2597</v>
      </c>
      <c r="Z333" s="98">
        <f t="shared" si="1"/>
        <v>0</v>
      </c>
      <c r="AA333" s="2"/>
    </row>
    <row r="334" spans="1:27" x14ac:dyDescent="0.25">
      <c r="A334" s="2">
        <v>2023</v>
      </c>
      <c r="B334" s="2">
        <v>0</v>
      </c>
      <c r="C334" s="2">
        <v>24100</v>
      </c>
      <c r="D334" s="2">
        <v>2279926</v>
      </c>
      <c r="E334" s="2" t="str">
        <f t="shared" ref="E334:E397" si="2">_xlfn.CONCAT(C334,D334)</f>
        <v>241002279926</v>
      </c>
      <c r="F334" s="2" t="s">
        <v>551</v>
      </c>
      <c r="G334" s="2"/>
      <c r="H334" s="2">
        <v>2020011798</v>
      </c>
      <c r="I334" s="2" t="s">
        <v>2564</v>
      </c>
      <c r="J334" s="2"/>
      <c r="K334" s="2" t="s">
        <v>2662</v>
      </c>
      <c r="L334" s="96">
        <v>44562</v>
      </c>
      <c r="M334" s="2"/>
      <c r="N334" s="2"/>
      <c r="O334" s="2"/>
      <c r="P334" s="2"/>
      <c r="Q334" s="2"/>
      <c r="R334" s="2" t="s">
        <v>2663</v>
      </c>
      <c r="S334" s="2"/>
      <c r="T334" s="2" t="s">
        <v>2664</v>
      </c>
      <c r="U334" s="2"/>
      <c r="V334" s="99">
        <v>532.4</v>
      </c>
      <c r="W334" s="99">
        <v>532.4</v>
      </c>
      <c r="X334" s="2" t="s">
        <v>2596</v>
      </c>
      <c r="Y334" s="2" t="s">
        <v>2597</v>
      </c>
      <c r="Z334" s="98">
        <f t="shared" ref="Z334:Z397" si="3">+V334-W334</f>
        <v>0</v>
      </c>
      <c r="AA334" s="2"/>
    </row>
    <row r="335" spans="1:27" x14ac:dyDescent="0.25">
      <c r="A335" s="2">
        <v>2023</v>
      </c>
      <c r="B335" s="2">
        <v>0</v>
      </c>
      <c r="C335" s="2">
        <v>24104</v>
      </c>
      <c r="D335" s="2">
        <v>2220001</v>
      </c>
      <c r="E335" s="2" t="str">
        <f t="shared" si="2"/>
        <v>241042220001</v>
      </c>
      <c r="F335" s="2" t="s">
        <v>1777</v>
      </c>
      <c r="G335" s="2"/>
      <c r="H335" s="2">
        <v>2022003755</v>
      </c>
      <c r="I335" s="2" t="s">
        <v>2564</v>
      </c>
      <c r="J335" s="2"/>
      <c r="K335" s="2" t="s">
        <v>2613</v>
      </c>
      <c r="L335" s="96">
        <v>44659</v>
      </c>
      <c r="M335" s="2"/>
      <c r="N335" s="2"/>
      <c r="O335" s="2"/>
      <c r="P335" s="2"/>
      <c r="Q335" s="2"/>
      <c r="R335" s="2" t="s">
        <v>2614</v>
      </c>
      <c r="S335" s="2"/>
      <c r="T335" s="2" t="s">
        <v>2615</v>
      </c>
      <c r="U335" s="2"/>
      <c r="V335" s="99">
        <v>500</v>
      </c>
      <c r="W335" s="99">
        <v>500</v>
      </c>
      <c r="X335" s="2" t="s">
        <v>2596</v>
      </c>
      <c r="Y335" s="2" t="s">
        <v>2597</v>
      </c>
      <c r="Z335" s="98">
        <f t="shared" si="3"/>
        <v>0</v>
      </c>
      <c r="AA335" s="2"/>
    </row>
    <row r="336" spans="1:27" x14ac:dyDescent="0.25">
      <c r="A336" s="2">
        <v>2023</v>
      </c>
      <c r="B336" s="2">
        <v>0</v>
      </c>
      <c r="C336" s="2">
        <v>24130</v>
      </c>
      <c r="D336" s="2">
        <v>2200001</v>
      </c>
      <c r="E336" s="2" t="str">
        <f t="shared" si="2"/>
        <v>241302200001</v>
      </c>
      <c r="F336" s="2" t="s">
        <v>390</v>
      </c>
      <c r="G336" s="2"/>
      <c r="H336" s="2">
        <v>2022019334</v>
      </c>
      <c r="I336" s="2" t="s">
        <v>2602</v>
      </c>
      <c r="J336" s="2"/>
      <c r="K336" s="2" t="s">
        <v>2603</v>
      </c>
      <c r="L336" s="96">
        <v>44840</v>
      </c>
      <c r="M336" s="2">
        <v>2022014313</v>
      </c>
      <c r="N336" s="2"/>
      <c r="O336" s="2"/>
      <c r="P336" s="2"/>
      <c r="Q336" s="2"/>
      <c r="R336" s="2" t="s">
        <v>2604</v>
      </c>
      <c r="S336" s="2"/>
      <c r="T336" s="2" t="s">
        <v>2605</v>
      </c>
      <c r="U336" s="2"/>
      <c r="V336" s="99">
        <v>70.61</v>
      </c>
      <c r="W336" s="99">
        <v>70.61</v>
      </c>
      <c r="X336" s="2" t="s">
        <v>2596</v>
      </c>
      <c r="Y336" s="2" t="s">
        <v>2597</v>
      </c>
      <c r="Z336" s="98">
        <f t="shared" si="3"/>
        <v>0</v>
      </c>
      <c r="AA336" s="2"/>
    </row>
    <row r="337" spans="1:27" x14ac:dyDescent="0.25">
      <c r="A337" s="2">
        <v>2023</v>
      </c>
      <c r="B337" s="2">
        <v>0</v>
      </c>
      <c r="C337" s="2">
        <v>24132</v>
      </c>
      <c r="D337" s="2">
        <v>2200001</v>
      </c>
      <c r="E337" s="2" t="str">
        <f t="shared" si="2"/>
        <v>241322200001</v>
      </c>
      <c r="F337" s="2" t="s">
        <v>390</v>
      </c>
      <c r="G337" s="2"/>
      <c r="H337" s="2">
        <v>2022019334</v>
      </c>
      <c r="I337" s="2" t="s">
        <v>2602</v>
      </c>
      <c r="J337" s="2"/>
      <c r="K337" s="2" t="s">
        <v>2603</v>
      </c>
      <c r="L337" s="96">
        <v>44840</v>
      </c>
      <c r="M337" s="2">
        <v>2022014313</v>
      </c>
      <c r="N337" s="2"/>
      <c r="O337" s="2"/>
      <c r="P337" s="2"/>
      <c r="Q337" s="2"/>
      <c r="R337" s="2" t="s">
        <v>2604</v>
      </c>
      <c r="S337" s="2"/>
      <c r="T337" s="2" t="s">
        <v>2605</v>
      </c>
      <c r="U337" s="2"/>
      <c r="V337" s="99">
        <v>941.45</v>
      </c>
      <c r="W337" s="99">
        <v>941.45</v>
      </c>
      <c r="X337" s="2" t="s">
        <v>2596</v>
      </c>
      <c r="Y337" s="2" t="s">
        <v>2597</v>
      </c>
      <c r="Z337" s="98">
        <f t="shared" si="3"/>
        <v>0</v>
      </c>
      <c r="AA337" s="2"/>
    </row>
    <row r="338" spans="1:27" x14ac:dyDescent="0.25">
      <c r="A338" s="2">
        <v>2023</v>
      </c>
      <c r="B338" s="2">
        <v>0</v>
      </c>
      <c r="C338" s="2">
        <v>31100</v>
      </c>
      <c r="D338" s="2">
        <v>2220001</v>
      </c>
      <c r="E338" s="2" t="str">
        <f t="shared" si="2"/>
        <v>311002220001</v>
      </c>
      <c r="F338" s="2" t="s">
        <v>1777</v>
      </c>
      <c r="G338" s="2"/>
      <c r="H338" s="2">
        <v>2022003756</v>
      </c>
      <c r="I338" s="2" t="s">
        <v>2564</v>
      </c>
      <c r="J338" s="2"/>
      <c r="K338" s="2" t="s">
        <v>2619</v>
      </c>
      <c r="L338" s="96">
        <v>44659</v>
      </c>
      <c r="M338" s="2"/>
      <c r="N338" s="2"/>
      <c r="O338" s="2"/>
      <c r="P338" s="2"/>
      <c r="Q338" s="2"/>
      <c r="R338" s="2" t="s">
        <v>2620</v>
      </c>
      <c r="S338" s="2"/>
      <c r="T338" s="2" t="s">
        <v>2621</v>
      </c>
      <c r="U338" s="2"/>
      <c r="V338" s="99">
        <v>50</v>
      </c>
      <c r="W338" s="99">
        <v>50</v>
      </c>
      <c r="X338" s="2" t="s">
        <v>2596</v>
      </c>
      <c r="Y338" s="2" t="s">
        <v>2597</v>
      </c>
      <c r="Z338" s="98">
        <f t="shared" si="3"/>
        <v>0</v>
      </c>
      <c r="AA338" s="2"/>
    </row>
    <row r="339" spans="1:27" x14ac:dyDescent="0.25">
      <c r="A339" s="2">
        <v>2023</v>
      </c>
      <c r="B339" s="2">
        <v>0</v>
      </c>
      <c r="C339" s="2">
        <v>31100</v>
      </c>
      <c r="D339" s="2">
        <v>2269914</v>
      </c>
      <c r="E339" s="2" t="str">
        <f t="shared" si="2"/>
        <v>311002269914</v>
      </c>
      <c r="F339" s="2" t="s">
        <v>488</v>
      </c>
      <c r="G339" s="2"/>
      <c r="H339" s="2">
        <v>2022005850</v>
      </c>
      <c r="I339" s="2" t="s">
        <v>2628</v>
      </c>
      <c r="J339" s="2"/>
      <c r="K339" s="2" t="s">
        <v>2651</v>
      </c>
      <c r="L339" s="96">
        <v>44824</v>
      </c>
      <c r="M339" s="2"/>
      <c r="N339" s="2"/>
      <c r="O339" s="2"/>
      <c r="P339" s="2"/>
      <c r="Q339" s="2"/>
      <c r="R339" s="2"/>
      <c r="S339" s="2"/>
      <c r="T339" s="2"/>
      <c r="U339" s="2"/>
      <c r="V339" s="99">
        <v>242</v>
      </c>
      <c r="W339" s="99">
        <v>242</v>
      </c>
      <c r="X339" s="2" t="s">
        <v>2596</v>
      </c>
      <c r="Y339" s="2" t="s">
        <v>2597</v>
      </c>
      <c r="Z339" s="98">
        <f t="shared" si="3"/>
        <v>0</v>
      </c>
      <c r="AA339" s="2"/>
    </row>
    <row r="340" spans="1:27" x14ac:dyDescent="0.25">
      <c r="A340" s="2">
        <v>2023</v>
      </c>
      <c r="B340" s="2">
        <v>0</v>
      </c>
      <c r="C340" s="2">
        <v>31100</v>
      </c>
      <c r="D340" s="2">
        <v>2269914</v>
      </c>
      <c r="E340" s="2" t="str">
        <f t="shared" si="2"/>
        <v>311002269914</v>
      </c>
      <c r="F340" s="2" t="s">
        <v>488</v>
      </c>
      <c r="G340" s="2">
        <v>19129</v>
      </c>
      <c r="H340" s="2">
        <v>2022015740</v>
      </c>
      <c r="I340" s="2" t="s">
        <v>2564</v>
      </c>
      <c r="J340" s="2"/>
      <c r="K340" s="2" t="s">
        <v>2665</v>
      </c>
      <c r="L340" s="96">
        <v>44811</v>
      </c>
      <c r="M340" s="2"/>
      <c r="N340" s="2"/>
      <c r="O340" s="2"/>
      <c r="P340" s="2"/>
      <c r="Q340" s="2"/>
      <c r="R340" s="2" t="s">
        <v>2666</v>
      </c>
      <c r="S340" s="2"/>
      <c r="T340" s="2" t="s">
        <v>2667</v>
      </c>
      <c r="U340" s="2"/>
      <c r="V340" s="97">
        <v>2642.64</v>
      </c>
      <c r="W340" s="97">
        <v>2642.64</v>
      </c>
      <c r="X340" s="2" t="s">
        <v>2596</v>
      </c>
      <c r="Y340" s="2" t="s">
        <v>2597</v>
      </c>
      <c r="Z340" s="98">
        <f t="shared" si="3"/>
        <v>0</v>
      </c>
      <c r="AA340" s="2"/>
    </row>
    <row r="341" spans="1:27" x14ac:dyDescent="0.25">
      <c r="A341" s="2">
        <v>2023</v>
      </c>
      <c r="B341" s="2">
        <v>0</v>
      </c>
      <c r="C341" s="2">
        <v>31100</v>
      </c>
      <c r="D341" s="2">
        <v>2279960</v>
      </c>
      <c r="E341" s="2" t="str">
        <f t="shared" si="2"/>
        <v>311002279960</v>
      </c>
      <c r="F341" s="2" t="s">
        <v>571</v>
      </c>
      <c r="G341" s="2">
        <v>24074</v>
      </c>
      <c r="H341" s="2">
        <v>2022019357</v>
      </c>
      <c r="I341" s="2" t="s">
        <v>2564</v>
      </c>
      <c r="J341" s="2"/>
      <c r="K341" s="2" t="s">
        <v>2668</v>
      </c>
      <c r="L341" s="96">
        <v>44847</v>
      </c>
      <c r="M341" s="2"/>
      <c r="N341" s="2"/>
      <c r="O341" s="2"/>
      <c r="P341" s="2"/>
      <c r="Q341" s="2"/>
      <c r="R341" s="2" t="s">
        <v>2669</v>
      </c>
      <c r="S341" s="2"/>
      <c r="T341" s="2" t="s">
        <v>2670</v>
      </c>
      <c r="U341" s="2"/>
      <c r="V341" s="97">
        <v>2250.6</v>
      </c>
      <c r="W341" s="97">
        <v>2250.6</v>
      </c>
      <c r="X341" s="2" t="s">
        <v>2596</v>
      </c>
      <c r="Y341" s="2" t="s">
        <v>2597</v>
      </c>
      <c r="Z341" s="98">
        <f t="shared" si="3"/>
        <v>0</v>
      </c>
      <c r="AA341" s="2"/>
    </row>
    <row r="342" spans="1:27" x14ac:dyDescent="0.25">
      <c r="A342" s="2">
        <v>2023</v>
      </c>
      <c r="B342" s="2">
        <v>0</v>
      </c>
      <c r="C342" s="2">
        <v>32000</v>
      </c>
      <c r="D342" s="2">
        <v>2060001</v>
      </c>
      <c r="E342" s="2" t="str">
        <f t="shared" si="2"/>
        <v>320002060001</v>
      </c>
      <c r="F342" s="2" t="s">
        <v>279</v>
      </c>
      <c r="G342" s="2"/>
      <c r="H342" s="2">
        <v>2020007037</v>
      </c>
      <c r="I342" s="2" t="s">
        <v>2564</v>
      </c>
      <c r="J342" s="2"/>
      <c r="K342" s="2" t="s">
        <v>2599</v>
      </c>
      <c r="L342" s="96">
        <v>44562</v>
      </c>
      <c r="M342" s="2"/>
      <c r="N342" s="2"/>
      <c r="O342" s="2"/>
      <c r="P342" s="2"/>
      <c r="Q342" s="2"/>
      <c r="R342" s="2" t="s">
        <v>2600</v>
      </c>
      <c r="S342" s="2"/>
      <c r="T342" s="2" t="s">
        <v>2601</v>
      </c>
      <c r="U342" s="2"/>
      <c r="V342" s="99">
        <v>290.39999999999998</v>
      </c>
      <c r="W342" s="99">
        <v>290.39999999999998</v>
      </c>
      <c r="X342" s="2" t="s">
        <v>2596</v>
      </c>
      <c r="Y342" s="2" t="s">
        <v>2597</v>
      </c>
      <c r="Z342" s="98">
        <f t="shared" si="3"/>
        <v>0</v>
      </c>
      <c r="AA342" s="2"/>
    </row>
    <row r="343" spans="1:27" x14ac:dyDescent="0.25">
      <c r="A343" s="2">
        <v>2023</v>
      </c>
      <c r="B343" s="2">
        <v>0</v>
      </c>
      <c r="C343" s="2">
        <v>32000</v>
      </c>
      <c r="D343" s="2">
        <v>2200010</v>
      </c>
      <c r="E343" s="2" t="str">
        <f t="shared" si="2"/>
        <v>320002200010</v>
      </c>
      <c r="F343" s="2" t="s">
        <v>394</v>
      </c>
      <c r="G343" s="2"/>
      <c r="H343" s="2">
        <v>2020014540</v>
      </c>
      <c r="I343" s="2" t="s">
        <v>2564</v>
      </c>
      <c r="J343" s="2"/>
      <c r="K343" s="2" t="s">
        <v>2606</v>
      </c>
      <c r="L343" s="96">
        <v>44562</v>
      </c>
      <c r="M343" s="2"/>
      <c r="N343" s="2"/>
      <c r="O343" s="2"/>
      <c r="P343" s="2"/>
      <c r="Q343" s="2"/>
      <c r="R343" s="2" t="s">
        <v>2600</v>
      </c>
      <c r="S343" s="2"/>
      <c r="T343" s="2" t="s">
        <v>2601</v>
      </c>
      <c r="U343" s="2"/>
      <c r="V343" s="99">
        <v>520.29999999999995</v>
      </c>
      <c r="W343" s="99">
        <v>520.29999999999995</v>
      </c>
      <c r="X343" s="2" t="s">
        <v>2596</v>
      </c>
      <c r="Y343" s="2" t="s">
        <v>2597</v>
      </c>
      <c r="Z343" s="98">
        <f t="shared" si="3"/>
        <v>0</v>
      </c>
      <c r="AA343" s="2"/>
    </row>
    <row r="344" spans="1:27" x14ac:dyDescent="0.25">
      <c r="A344" s="2">
        <v>2023</v>
      </c>
      <c r="B344" s="2">
        <v>0</v>
      </c>
      <c r="C344" s="2">
        <v>32000</v>
      </c>
      <c r="D344" s="2">
        <v>2220001</v>
      </c>
      <c r="E344" s="2" t="str">
        <f t="shared" si="2"/>
        <v>320002220001</v>
      </c>
      <c r="F344" s="2" t="s">
        <v>421</v>
      </c>
      <c r="G344" s="2"/>
      <c r="H344" s="2">
        <v>2022003755</v>
      </c>
      <c r="I344" s="2" t="s">
        <v>2564</v>
      </c>
      <c r="J344" s="2"/>
      <c r="K344" s="2" t="s">
        <v>2613</v>
      </c>
      <c r="L344" s="96">
        <v>44659</v>
      </c>
      <c r="M344" s="2"/>
      <c r="N344" s="2"/>
      <c r="O344" s="2"/>
      <c r="P344" s="2"/>
      <c r="Q344" s="2"/>
      <c r="R344" s="2" t="s">
        <v>2614</v>
      </c>
      <c r="S344" s="2"/>
      <c r="T344" s="2" t="s">
        <v>2615</v>
      </c>
      <c r="U344" s="2"/>
      <c r="V344" s="97">
        <v>1300</v>
      </c>
      <c r="W344" s="97">
        <v>1300</v>
      </c>
      <c r="X344" s="2" t="s">
        <v>2596</v>
      </c>
      <c r="Y344" s="2" t="s">
        <v>2597</v>
      </c>
      <c r="Z344" s="98">
        <f t="shared" si="3"/>
        <v>0</v>
      </c>
      <c r="AA344" s="2"/>
    </row>
    <row r="345" spans="1:27" x14ac:dyDescent="0.25">
      <c r="A345" s="2">
        <v>2023</v>
      </c>
      <c r="B345" s="2">
        <v>0</v>
      </c>
      <c r="C345" s="2">
        <v>32000</v>
      </c>
      <c r="D345" s="2">
        <v>2220001</v>
      </c>
      <c r="E345" s="2" t="str">
        <f t="shared" si="2"/>
        <v>320002220001</v>
      </c>
      <c r="F345" s="2" t="s">
        <v>421</v>
      </c>
      <c r="G345" s="2"/>
      <c r="H345" s="2">
        <v>2022003756</v>
      </c>
      <c r="I345" s="2" t="s">
        <v>2564</v>
      </c>
      <c r="J345" s="2"/>
      <c r="K345" s="2" t="s">
        <v>2619</v>
      </c>
      <c r="L345" s="96">
        <v>44659</v>
      </c>
      <c r="M345" s="2"/>
      <c r="N345" s="2"/>
      <c r="O345" s="2"/>
      <c r="P345" s="2"/>
      <c r="Q345" s="2"/>
      <c r="R345" s="2" t="s">
        <v>2620</v>
      </c>
      <c r="S345" s="2"/>
      <c r="T345" s="2" t="s">
        <v>2621</v>
      </c>
      <c r="U345" s="2"/>
      <c r="V345" s="99">
        <v>500</v>
      </c>
      <c r="W345" s="99">
        <v>500</v>
      </c>
      <c r="X345" s="2" t="s">
        <v>2596</v>
      </c>
      <c r="Y345" s="2" t="s">
        <v>2597</v>
      </c>
      <c r="Z345" s="98">
        <f t="shared" si="3"/>
        <v>0</v>
      </c>
      <c r="AA345" s="2"/>
    </row>
    <row r="346" spans="1:27" x14ac:dyDescent="0.25">
      <c r="A346" s="2">
        <v>2023</v>
      </c>
      <c r="B346" s="2">
        <v>0</v>
      </c>
      <c r="C346" s="2">
        <v>32301</v>
      </c>
      <c r="D346" s="2">
        <v>2210001</v>
      </c>
      <c r="E346" s="2" t="str">
        <f t="shared" si="2"/>
        <v>323012210001</v>
      </c>
      <c r="F346" s="2" t="s">
        <v>1758</v>
      </c>
      <c r="G346" s="2"/>
      <c r="H346" s="2">
        <v>2022012749</v>
      </c>
      <c r="I346" s="2" t="s">
        <v>2564</v>
      </c>
      <c r="J346" s="2"/>
      <c r="K346" s="2" t="s">
        <v>2607</v>
      </c>
      <c r="L346" s="96">
        <v>44741</v>
      </c>
      <c r="M346" s="2"/>
      <c r="N346" s="2"/>
      <c r="O346" s="2"/>
      <c r="P346" s="2"/>
      <c r="Q346" s="2"/>
      <c r="R346" s="2" t="s">
        <v>2608</v>
      </c>
      <c r="S346" s="2"/>
      <c r="T346" s="2" t="s">
        <v>2609</v>
      </c>
      <c r="U346" s="2"/>
      <c r="V346" s="97">
        <v>6000</v>
      </c>
      <c r="W346" s="97">
        <v>6000</v>
      </c>
      <c r="X346" s="2" t="s">
        <v>2596</v>
      </c>
      <c r="Y346" s="2" t="s">
        <v>2597</v>
      </c>
      <c r="Z346" s="98">
        <f t="shared" si="3"/>
        <v>0</v>
      </c>
      <c r="AA346" s="2"/>
    </row>
    <row r="347" spans="1:27" x14ac:dyDescent="0.25">
      <c r="A347" s="2">
        <v>2023</v>
      </c>
      <c r="B347" s="2">
        <v>0</v>
      </c>
      <c r="C347" s="2">
        <v>32301</v>
      </c>
      <c r="D347" s="2">
        <v>2210201</v>
      </c>
      <c r="E347" s="2" t="str">
        <f t="shared" si="2"/>
        <v>323012210201</v>
      </c>
      <c r="F347" s="2" t="s">
        <v>759</v>
      </c>
      <c r="G347" s="2"/>
      <c r="H347" s="2">
        <v>2022018472</v>
      </c>
      <c r="I347" s="2" t="s">
        <v>2564</v>
      </c>
      <c r="J347" s="2"/>
      <c r="K347" s="2" t="s">
        <v>2649</v>
      </c>
      <c r="L347" s="96">
        <v>44831</v>
      </c>
      <c r="M347" s="2"/>
      <c r="N347" s="2"/>
      <c r="O347" s="2"/>
      <c r="P347" s="2"/>
      <c r="Q347" s="2"/>
      <c r="R347" s="2" t="s">
        <v>2608</v>
      </c>
      <c r="S347" s="2"/>
      <c r="T347" s="2" t="s">
        <v>2609</v>
      </c>
      <c r="U347" s="2"/>
      <c r="V347" s="97">
        <v>35000</v>
      </c>
      <c r="W347" s="97">
        <v>35000</v>
      </c>
      <c r="X347" s="2" t="s">
        <v>2596</v>
      </c>
      <c r="Y347" s="2" t="s">
        <v>2597</v>
      </c>
      <c r="Z347" s="98">
        <f t="shared" si="3"/>
        <v>0</v>
      </c>
      <c r="AA347" s="2"/>
    </row>
    <row r="348" spans="1:27" x14ac:dyDescent="0.25">
      <c r="A348" s="2">
        <v>2023</v>
      </c>
      <c r="B348" s="2">
        <v>0</v>
      </c>
      <c r="C348" s="2">
        <v>32301</v>
      </c>
      <c r="D348" s="2">
        <v>2220001</v>
      </c>
      <c r="E348" s="2" t="str">
        <f t="shared" si="2"/>
        <v>323012220001</v>
      </c>
      <c r="F348" s="2" t="s">
        <v>1777</v>
      </c>
      <c r="G348" s="2"/>
      <c r="H348" s="2">
        <v>2022003755</v>
      </c>
      <c r="I348" s="2" t="s">
        <v>2564</v>
      </c>
      <c r="J348" s="2"/>
      <c r="K348" s="2" t="s">
        <v>2613</v>
      </c>
      <c r="L348" s="96">
        <v>44659</v>
      </c>
      <c r="M348" s="2"/>
      <c r="N348" s="2"/>
      <c r="O348" s="2"/>
      <c r="P348" s="2"/>
      <c r="Q348" s="2"/>
      <c r="R348" s="2" t="s">
        <v>2614</v>
      </c>
      <c r="S348" s="2"/>
      <c r="T348" s="2" t="s">
        <v>2615</v>
      </c>
      <c r="U348" s="2"/>
      <c r="V348" s="97">
        <v>2500</v>
      </c>
      <c r="W348" s="97">
        <v>2500</v>
      </c>
      <c r="X348" s="2" t="s">
        <v>2596</v>
      </c>
      <c r="Y348" s="2" t="s">
        <v>2597</v>
      </c>
      <c r="Z348" s="98">
        <f t="shared" si="3"/>
        <v>0</v>
      </c>
      <c r="AA348" s="2"/>
    </row>
    <row r="349" spans="1:27" x14ac:dyDescent="0.25">
      <c r="A349" s="2">
        <v>2023</v>
      </c>
      <c r="B349" s="2">
        <v>0</v>
      </c>
      <c r="C349" s="2">
        <v>32301</v>
      </c>
      <c r="D349" s="2">
        <v>2600002</v>
      </c>
      <c r="E349" s="2" t="str">
        <f t="shared" si="2"/>
        <v>323012600002</v>
      </c>
      <c r="F349" s="2" t="s">
        <v>2671</v>
      </c>
      <c r="G349" s="2"/>
      <c r="H349" s="2">
        <v>2021003416</v>
      </c>
      <c r="I349" s="2" t="s">
        <v>2602</v>
      </c>
      <c r="J349" s="2"/>
      <c r="K349" s="2" t="s">
        <v>2672</v>
      </c>
      <c r="L349" s="96">
        <v>44562</v>
      </c>
      <c r="M349" s="2">
        <v>2020023194</v>
      </c>
      <c r="N349" s="2"/>
      <c r="O349" s="2"/>
      <c r="P349" s="2"/>
      <c r="Q349" s="2"/>
      <c r="R349" s="2" t="s">
        <v>2639</v>
      </c>
      <c r="S349" s="2"/>
      <c r="T349" s="2" t="s">
        <v>2640</v>
      </c>
      <c r="U349" s="2" t="s">
        <v>2641</v>
      </c>
      <c r="V349" s="97">
        <v>61502.96</v>
      </c>
      <c r="W349" s="97">
        <v>61502.96</v>
      </c>
      <c r="X349" s="2" t="s">
        <v>2596</v>
      </c>
      <c r="Y349" s="2" t="s">
        <v>2597</v>
      </c>
      <c r="Z349" s="98">
        <f t="shared" si="3"/>
        <v>0</v>
      </c>
      <c r="AA349" s="2"/>
    </row>
    <row r="350" spans="1:27" x14ac:dyDescent="0.25">
      <c r="A350" s="2">
        <v>2023</v>
      </c>
      <c r="B350" s="2">
        <v>0</v>
      </c>
      <c r="C350" s="2">
        <v>32302</v>
      </c>
      <c r="D350" s="2">
        <v>2210001</v>
      </c>
      <c r="E350" s="2" t="str">
        <f t="shared" si="2"/>
        <v>323022210001</v>
      </c>
      <c r="F350" s="2" t="s">
        <v>1758</v>
      </c>
      <c r="G350" s="2"/>
      <c r="H350" s="2">
        <v>2022012749</v>
      </c>
      <c r="I350" s="2" t="s">
        <v>2564</v>
      </c>
      <c r="J350" s="2"/>
      <c r="K350" s="2" t="s">
        <v>2607</v>
      </c>
      <c r="L350" s="96">
        <v>44741</v>
      </c>
      <c r="M350" s="2"/>
      <c r="N350" s="2"/>
      <c r="O350" s="2"/>
      <c r="P350" s="2"/>
      <c r="Q350" s="2"/>
      <c r="R350" s="2" t="s">
        <v>2608</v>
      </c>
      <c r="S350" s="2"/>
      <c r="T350" s="2" t="s">
        <v>2609</v>
      </c>
      <c r="U350" s="2"/>
      <c r="V350" s="97">
        <v>6000</v>
      </c>
      <c r="W350" s="97">
        <v>6000</v>
      </c>
      <c r="X350" s="2" t="s">
        <v>2596</v>
      </c>
      <c r="Y350" s="2" t="s">
        <v>2597</v>
      </c>
      <c r="Z350" s="98">
        <f t="shared" si="3"/>
        <v>0</v>
      </c>
      <c r="AA350" s="2"/>
    </row>
    <row r="351" spans="1:27" x14ac:dyDescent="0.25">
      <c r="A351" s="2">
        <v>2023</v>
      </c>
      <c r="B351" s="2">
        <v>0</v>
      </c>
      <c r="C351" s="2">
        <v>32302</v>
      </c>
      <c r="D351" s="2">
        <v>2210201</v>
      </c>
      <c r="E351" s="2" t="str">
        <f t="shared" si="2"/>
        <v>323022210201</v>
      </c>
      <c r="F351" s="2" t="s">
        <v>405</v>
      </c>
      <c r="G351" s="2"/>
      <c r="H351" s="2">
        <v>2022018472</v>
      </c>
      <c r="I351" s="2" t="s">
        <v>2564</v>
      </c>
      <c r="J351" s="2"/>
      <c r="K351" s="2" t="s">
        <v>2649</v>
      </c>
      <c r="L351" s="96">
        <v>44831</v>
      </c>
      <c r="M351" s="2"/>
      <c r="N351" s="2"/>
      <c r="O351" s="2"/>
      <c r="P351" s="2"/>
      <c r="Q351" s="2"/>
      <c r="R351" s="2" t="s">
        <v>2608</v>
      </c>
      <c r="S351" s="2"/>
      <c r="T351" s="2" t="s">
        <v>2609</v>
      </c>
      <c r="U351" s="2"/>
      <c r="V351" s="97">
        <v>18000</v>
      </c>
      <c r="W351" s="97">
        <v>18000</v>
      </c>
      <c r="X351" s="2" t="s">
        <v>2596</v>
      </c>
      <c r="Y351" s="2" t="s">
        <v>2597</v>
      </c>
      <c r="Z351" s="98">
        <f t="shared" si="3"/>
        <v>0</v>
      </c>
      <c r="AA351" s="2"/>
    </row>
    <row r="352" spans="1:27" x14ac:dyDescent="0.25">
      <c r="A352" s="2">
        <v>2023</v>
      </c>
      <c r="B352" s="2">
        <v>0</v>
      </c>
      <c r="C352" s="2">
        <v>32302</v>
      </c>
      <c r="D352" s="2">
        <v>2220001</v>
      </c>
      <c r="E352" s="2" t="str">
        <f t="shared" si="2"/>
        <v>323022220001</v>
      </c>
      <c r="F352" s="2" t="s">
        <v>1777</v>
      </c>
      <c r="G352" s="2"/>
      <c r="H352" s="2">
        <v>2022003755</v>
      </c>
      <c r="I352" s="2" t="s">
        <v>2564</v>
      </c>
      <c r="J352" s="2"/>
      <c r="K352" s="2" t="s">
        <v>2613</v>
      </c>
      <c r="L352" s="96">
        <v>44659</v>
      </c>
      <c r="M352" s="2"/>
      <c r="N352" s="2"/>
      <c r="O352" s="2"/>
      <c r="P352" s="2"/>
      <c r="Q352" s="2"/>
      <c r="R352" s="2" t="s">
        <v>2614</v>
      </c>
      <c r="S352" s="2"/>
      <c r="T352" s="2" t="s">
        <v>2615</v>
      </c>
      <c r="U352" s="2"/>
      <c r="V352" s="97">
        <v>3000</v>
      </c>
      <c r="W352" s="97">
        <v>3000</v>
      </c>
      <c r="X352" s="2" t="s">
        <v>2596</v>
      </c>
      <c r="Y352" s="2" t="s">
        <v>2597</v>
      </c>
      <c r="Z352" s="98">
        <f t="shared" si="3"/>
        <v>0</v>
      </c>
      <c r="AA352" s="2"/>
    </row>
    <row r="353" spans="1:27" x14ac:dyDescent="0.25">
      <c r="A353" s="2">
        <v>2023</v>
      </c>
      <c r="B353" s="2">
        <v>0</v>
      </c>
      <c r="C353" s="2">
        <v>32302</v>
      </c>
      <c r="D353" s="2">
        <v>2600002</v>
      </c>
      <c r="E353" s="2" t="str">
        <f t="shared" si="2"/>
        <v>323022600002</v>
      </c>
      <c r="F353" s="2" t="s">
        <v>2671</v>
      </c>
      <c r="G353" s="2"/>
      <c r="H353" s="2">
        <v>2021003416</v>
      </c>
      <c r="I353" s="2" t="s">
        <v>2602</v>
      </c>
      <c r="J353" s="2"/>
      <c r="K353" s="2" t="s">
        <v>2672</v>
      </c>
      <c r="L353" s="96">
        <v>44562</v>
      </c>
      <c r="M353" s="2">
        <v>2020023194</v>
      </c>
      <c r="N353" s="2"/>
      <c r="O353" s="2"/>
      <c r="P353" s="2"/>
      <c r="Q353" s="2"/>
      <c r="R353" s="2" t="s">
        <v>2639</v>
      </c>
      <c r="S353" s="2"/>
      <c r="T353" s="2" t="s">
        <v>2640</v>
      </c>
      <c r="U353" s="2" t="s">
        <v>2641</v>
      </c>
      <c r="V353" s="97">
        <v>49741.78</v>
      </c>
      <c r="W353" s="97">
        <v>49741.78</v>
      </c>
      <c r="X353" s="2" t="s">
        <v>2596</v>
      </c>
      <c r="Y353" s="2" t="s">
        <v>2597</v>
      </c>
      <c r="Z353" s="98">
        <f t="shared" si="3"/>
        <v>0</v>
      </c>
      <c r="AA353" s="2"/>
    </row>
    <row r="354" spans="1:27" x14ac:dyDescent="0.25">
      <c r="A354" s="2">
        <v>2023</v>
      </c>
      <c r="B354" s="2">
        <v>0</v>
      </c>
      <c r="C354" s="2">
        <v>32303</v>
      </c>
      <c r="D354" s="2">
        <v>2210001</v>
      </c>
      <c r="E354" s="2" t="str">
        <f t="shared" si="2"/>
        <v>323032210001</v>
      </c>
      <c r="F354" s="2" t="s">
        <v>1758</v>
      </c>
      <c r="G354" s="2"/>
      <c r="H354" s="2">
        <v>2022012749</v>
      </c>
      <c r="I354" s="2" t="s">
        <v>2564</v>
      </c>
      <c r="J354" s="2"/>
      <c r="K354" s="2" t="s">
        <v>2607</v>
      </c>
      <c r="L354" s="96">
        <v>44741</v>
      </c>
      <c r="M354" s="2"/>
      <c r="N354" s="2"/>
      <c r="O354" s="2"/>
      <c r="P354" s="2"/>
      <c r="Q354" s="2"/>
      <c r="R354" s="2" t="s">
        <v>2608</v>
      </c>
      <c r="S354" s="2"/>
      <c r="T354" s="2" t="s">
        <v>2609</v>
      </c>
      <c r="U354" s="2"/>
      <c r="V354" s="97">
        <v>6000</v>
      </c>
      <c r="W354" s="97">
        <v>6000</v>
      </c>
      <c r="X354" s="2" t="s">
        <v>2596</v>
      </c>
      <c r="Y354" s="2" t="s">
        <v>2597</v>
      </c>
      <c r="Z354" s="98">
        <f t="shared" si="3"/>
        <v>0</v>
      </c>
      <c r="AA354" s="2"/>
    </row>
    <row r="355" spans="1:27" x14ac:dyDescent="0.25">
      <c r="A355" s="2">
        <v>2023</v>
      </c>
      <c r="B355" s="2">
        <v>0</v>
      </c>
      <c r="C355" s="2">
        <v>32303</v>
      </c>
      <c r="D355" s="2">
        <v>2210201</v>
      </c>
      <c r="E355" s="2" t="str">
        <f t="shared" si="2"/>
        <v>323032210201</v>
      </c>
      <c r="F355" s="2" t="s">
        <v>405</v>
      </c>
      <c r="G355" s="2"/>
      <c r="H355" s="2">
        <v>2022018472</v>
      </c>
      <c r="I355" s="2" t="s">
        <v>2564</v>
      </c>
      <c r="J355" s="2"/>
      <c r="K355" s="2" t="s">
        <v>2649</v>
      </c>
      <c r="L355" s="96">
        <v>44831</v>
      </c>
      <c r="M355" s="2"/>
      <c r="N355" s="2"/>
      <c r="O355" s="2"/>
      <c r="P355" s="2"/>
      <c r="Q355" s="2"/>
      <c r="R355" s="2" t="s">
        <v>2608</v>
      </c>
      <c r="S355" s="2"/>
      <c r="T355" s="2" t="s">
        <v>2609</v>
      </c>
      <c r="U355" s="2"/>
      <c r="V355" s="97">
        <v>12000</v>
      </c>
      <c r="W355" s="97">
        <v>12000</v>
      </c>
      <c r="X355" s="2" t="s">
        <v>2596</v>
      </c>
      <c r="Y355" s="2" t="s">
        <v>2597</v>
      </c>
      <c r="Z355" s="98">
        <f t="shared" si="3"/>
        <v>0</v>
      </c>
      <c r="AA355" s="2"/>
    </row>
    <row r="356" spans="1:27" x14ac:dyDescent="0.25">
      <c r="A356" s="2">
        <v>2023</v>
      </c>
      <c r="B356" s="2">
        <v>0</v>
      </c>
      <c r="C356" s="2">
        <v>32303</v>
      </c>
      <c r="D356" s="2">
        <v>2220001</v>
      </c>
      <c r="E356" s="2" t="str">
        <f t="shared" si="2"/>
        <v>323032220001</v>
      </c>
      <c r="F356" s="2" t="s">
        <v>1777</v>
      </c>
      <c r="G356" s="2"/>
      <c r="H356" s="2">
        <v>2022003755</v>
      </c>
      <c r="I356" s="2" t="s">
        <v>2564</v>
      </c>
      <c r="J356" s="2"/>
      <c r="K356" s="2" t="s">
        <v>2613</v>
      </c>
      <c r="L356" s="96">
        <v>44659</v>
      </c>
      <c r="M356" s="2"/>
      <c r="N356" s="2"/>
      <c r="O356" s="2"/>
      <c r="P356" s="2"/>
      <c r="Q356" s="2"/>
      <c r="R356" s="2" t="s">
        <v>2614</v>
      </c>
      <c r="S356" s="2"/>
      <c r="T356" s="2" t="s">
        <v>2615</v>
      </c>
      <c r="U356" s="2"/>
      <c r="V356" s="97">
        <v>1000</v>
      </c>
      <c r="W356" s="97">
        <v>1000</v>
      </c>
      <c r="X356" s="2" t="s">
        <v>2596</v>
      </c>
      <c r="Y356" s="2" t="s">
        <v>2597</v>
      </c>
      <c r="Z356" s="98">
        <f t="shared" si="3"/>
        <v>0</v>
      </c>
      <c r="AA356" s="2"/>
    </row>
    <row r="357" spans="1:27" x14ac:dyDescent="0.25">
      <c r="A357" s="2">
        <v>2023</v>
      </c>
      <c r="B357" s="2">
        <v>0</v>
      </c>
      <c r="C357" s="2">
        <v>32303</v>
      </c>
      <c r="D357" s="2">
        <v>2600002</v>
      </c>
      <c r="E357" s="2" t="str">
        <f t="shared" si="2"/>
        <v>323032600002</v>
      </c>
      <c r="F357" s="2" t="s">
        <v>2671</v>
      </c>
      <c r="G357" s="2"/>
      <c r="H357" s="2">
        <v>2021003416</v>
      </c>
      <c r="I357" s="2" t="s">
        <v>2602</v>
      </c>
      <c r="J357" s="2"/>
      <c r="K357" s="2" t="s">
        <v>2672</v>
      </c>
      <c r="L357" s="96">
        <v>44562</v>
      </c>
      <c r="M357" s="2">
        <v>2020023194</v>
      </c>
      <c r="N357" s="2"/>
      <c r="O357" s="2"/>
      <c r="P357" s="2"/>
      <c r="Q357" s="2"/>
      <c r="R357" s="2" t="s">
        <v>2639</v>
      </c>
      <c r="S357" s="2"/>
      <c r="T357" s="2" t="s">
        <v>2640</v>
      </c>
      <c r="U357" s="2" t="s">
        <v>2641</v>
      </c>
      <c r="V357" s="97">
        <v>58437.56</v>
      </c>
      <c r="W357" s="97">
        <v>58437.56</v>
      </c>
      <c r="X357" s="2" t="s">
        <v>2596</v>
      </c>
      <c r="Y357" s="2" t="s">
        <v>2597</v>
      </c>
      <c r="Z357" s="98">
        <f t="shared" si="3"/>
        <v>0</v>
      </c>
      <c r="AA357" s="2"/>
    </row>
    <row r="358" spans="1:27" x14ac:dyDescent="0.25">
      <c r="A358" s="2">
        <v>2023</v>
      </c>
      <c r="B358" s="2">
        <v>0</v>
      </c>
      <c r="C358" s="2">
        <v>32304</v>
      </c>
      <c r="D358" s="2">
        <v>2060001</v>
      </c>
      <c r="E358" s="2" t="str">
        <f t="shared" si="2"/>
        <v>323042060001</v>
      </c>
      <c r="F358" s="2" t="s">
        <v>1738</v>
      </c>
      <c r="G358" s="2"/>
      <c r="H358" s="2">
        <v>2020007037</v>
      </c>
      <c r="I358" s="2" t="s">
        <v>2564</v>
      </c>
      <c r="J358" s="2"/>
      <c r="K358" s="2" t="s">
        <v>2599</v>
      </c>
      <c r="L358" s="96">
        <v>44562</v>
      </c>
      <c r="M358" s="2"/>
      <c r="N358" s="2"/>
      <c r="O358" s="2"/>
      <c r="P358" s="2"/>
      <c r="Q358" s="2"/>
      <c r="R358" s="2" t="s">
        <v>2600</v>
      </c>
      <c r="S358" s="2"/>
      <c r="T358" s="2" t="s">
        <v>2601</v>
      </c>
      <c r="U358" s="2"/>
      <c r="V358" s="99">
        <v>363</v>
      </c>
      <c r="W358" s="99">
        <v>363</v>
      </c>
      <c r="X358" s="2" t="s">
        <v>2596</v>
      </c>
      <c r="Y358" s="2" t="s">
        <v>2597</v>
      </c>
      <c r="Z358" s="98">
        <f t="shared" si="3"/>
        <v>0</v>
      </c>
      <c r="AA358" s="2"/>
    </row>
    <row r="359" spans="1:27" x14ac:dyDescent="0.25">
      <c r="A359" s="2">
        <v>2023</v>
      </c>
      <c r="B359" s="2">
        <v>0</v>
      </c>
      <c r="C359" s="2">
        <v>32304</v>
      </c>
      <c r="D359" s="2">
        <v>2200001</v>
      </c>
      <c r="E359" s="2" t="str">
        <f t="shared" si="2"/>
        <v>323042200001</v>
      </c>
      <c r="F359" s="2" t="s">
        <v>388</v>
      </c>
      <c r="G359" s="2"/>
      <c r="H359" s="2">
        <v>2022019334</v>
      </c>
      <c r="I359" s="2" t="s">
        <v>2602</v>
      </c>
      <c r="J359" s="2"/>
      <c r="K359" s="2" t="s">
        <v>2603</v>
      </c>
      <c r="L359" s="96">
        <v>44840</v>
      </c>
      <c r="M359" s="2">
        <v>2022014313</v>
      </c>
      <c r="N359" s="2"/>
      <c r="O359" s="2"/>
      <c r="P359" s="2"/>
      <c r="Q359" s="2"/>
      <c r="R359" s="2" t="s">
        <v>2604</v>
      </c>
      <c r="S359" s="2"/>
      <c r="T359" s="2" t="s">
        <v>2605</v>
      </c>
      <c r="U359" s="2"/>
      <c r="V359" s="99">
        <v>187.95</v>
      </c>
      <c r="W359" s="99">
        <v>187.95</v>
      </c>
      <c r="X359" s="2" t="s">
        <v>2596</v>
      </c>
      <c r="Y359" s="2" t="s">
        <v>2597</v>
      </c>
      <c r="Z359" s="98">
        <f t="shared" si="3"/>
        <v>0</v>
      </c>
      <c r="AA359" s="2"/>
    </row>
    <row r="360" spans="1:27" x14ac:dyDescent="0.25">
      <c r="A360" s="2">
        <v>2023</v>
      </c>
      <c r="B360" s="2">
        <v>0</v>
      </c>
      <c r="C360" s="2">
        <v>32304</v>
      </c>
      <c r="D360" s="2">
        <v>2200010</v>
      </c>
      <c r="E360" s="2" t="str">
        <f t="shared" si="2"/>
        <v>323042200010</v>
      </c>
      <c r="F360" s="2" t="s">
        <v>394</v>
      </c>
      <c r="G360" s="2"/>
      <c r="H360" s="2">
        <v>2020014540</v>
      </c>
      <c r="I360" s="2" t="s">
        <v>2564</v>
      </c>
      <c r="J360" s="2"/>
      <c r="K360" s="2" t="s">
        <v>2606</v>
      </c>
      <c r="L360" s="96">
        <v>44562</v>
      </c>
      <c r="M360" s="2"/>
      <c r="N360" s="2"/>
      <c r="O360" s="2"/>
      <c r="P360" s="2"/>
      <c r="Q360" s="2"/>
      <c r="R360" s="2" t="s">
        <v>2600</v>
      </c>
      <c r="S360" s="2"/>
      <c r="T360" s="2" t="s">
        <v>2601</v>
      </c>
      <c r="U360" s="2"/>
      <c r="V360" s="99">
        <v>122.21</v>
      </c>
      <c r="W360" s="99">
        <v>122.21</v>
      </c>
      <c r="X360" s="2" t="s">
        <v>2596</v>
      </c>
      <c r="Y360" s="2" t="s">
        <v>2597</v>
      </c>
      <c r="Z360" s="98">
        <f t="shared" si="3"/>
        <v>0</v>
      </c>
      <c r="AA360" s="2"/>
    </row>
    <row r="361" spans="1:27" x14ac:dyDescent="0.25">
      <c r="A361" s="2">
        <v>2023</v>
      </c>
      <c r="B361" s="2">
        <v>0</v>
      </c>
      <c r="C361" s="2">
        <v>32304</v>
      </c>
      <c r="D361" s="2">
        <v>2210001</v>
      </c>
      <c r="E361" s="2" t="str">
        <f t="shared" si="2"/>
        <v>323042210001</v>
      </c>
      <c r="F361" s="2" t="s">
        <v>1758</v>
      </c>
      <c r="G361" s="2"/>
      <c r="H361" s="2">
        <v>2022012749</v>
      </c>
      <c r="I361" s="2" t="s">
        <v>2564</v>
      </c>
      <c r="J361" s="2"/>
      <c r="K361" s="2" t="s">
        <v>2607</v>
      </c>
      <c r="L361" s="96">
        <v>44741</v>
      </c>
      <c r="M361" s="2"/>
      <c r="N361" s="2"/>
      <c r="O361" s="2"/>
      <c r="P361" s="2"/>
      <c r="Q361" s="2"/>
      <c r="R361" s="2" t="s">
        <v>2608</v>
      </c>
      <c r="S361" s="2"/>
      <c r="T361" s="2" t="s">
        <v>2609</v>
      </c>
      <c r="U361" s="2"/>
      <c r="V361" s="97">
        <v>1500</v>
      </c>
      <c r="W361" s="97">
        <v>1500</v>
      </c>
      <c r="X361" s="2" t="s">
        <v>2596</v>
      </c>
      <c r="Y361" s="2" t="s">
        <v>2597</v>
      </c>
      <c r="Z361" s="98">
        <f t="shared" si="3"/>
        <v>0</v>
      </c>
      <c r="AA361" s="2"/>
    </row>
    <row r="362" spans="1:27" x14ac:dyDescent="0.25">
      <c r="A362" s="2">
        <v>2023</v>
      </c>
      <c r="B362" s="2">
        <v>0</v>
      </c>
      <c r="C362" s="2">
        <v>32304</v>
      </c>
      <c r="D362" s="2">
        <v>2210201</v>
      </c>
      <c r="E362" s="2" t="str">
        <f t="shared" si="2"/>
        <v>323042210201</v>
      </c>
      <c r="F362" s="2" t="s">
        <v>405</v>
      </c>
      <c r="G362" s="2"/>
      <c r="H362" s="2">
        <v>2022018472</v>
      </c>
      <c r="I362" s="2" t="s">
        <v>2564</v>
      </c>
      <c r="J362" s="2"/>
      <c r="K362" s="2" t="s">
        <v>2649</v>
      </c>
      <c r="L362" s="96">
        <v>44831</v>
      </c>
      <c r="M362" s="2"/>
      <c r="N362" s="2"/>
      <c r="O362" s="2"/>
      <c r="P362" s="2"/>
      <c r="Q362" s="2"/>
      <c r="R362" s="2" t="s">
        <v>2608</v>
      </c>
      <c r="S362" s="2"/>
      <c r="T362" s="2" t="s">
        <v>2609</v>
      </c>
      <c r="U362" s="2"/>
      <c r="V362" s="97">
        <v>8000</v>
      </c>
      <c r="W362" s="97">
        <v>8000</v>
      </c>
      <c r="X362" s="2" t="s">
        <v>2596</v>
      </c>
      <c r="Y362" s="2" t="s">
        <v>2597</v>
      </c>
      <c r="Z362" s="98">
        <f t="shared" si="3"/>
        <v>0</v>
      </c>
      <c r="AA362" s="2"/>
    </row>
    <row r="363" spans="1:27" x14ac:dyDescent="0.25">
      <c r="A363" s="2">
        <v>2023</v>
      </c>
      <c r="B363" s="2">
        <v>0</v>
      </c>
      <c r="C363" s="2">
        <v>32304</v>
      </c>
      <c r="D363" s="2">
        <v>2210502</v>
      </c>
      <c r="E363" s="2" t="str">
        <f t="shared" si="2"/>
        <v>323042210502</v>
      </c>
      <c r="F363" s="2" t="s">
        <v>1768</v>
      </c>
      <c r="G363" s="2"/>
      <c r="H363" s="2">
        <v>2022018202</v>
      </c>
      <c r="I363" s="2" t="s">
        <v>2602</v>
      </c>
      <c r="J363" s="2"/>
      <c r="K363" s="2" t="s">
        <v>2673</v>
      </c>
      <c r="L363" s="96">
        <v>44831</v>
      </c>
      <c r="M363" s="2">
        <v>2022011963</v>
      </c>
      <c r="N363" s="2"/>
      <c r="O363" s="2"/>
      <c r="P363" s="2"/>
      <c r="Q363" s="2"/>
      <c r="R363" s="2" t="s">
        <v>2639</v>
      </c>
      <c r="S363" s="2"/>
      <c r="T363" s="2" t="s">
        <v>2640</v>
      </c>
      <c r="U363" s="2" t="s">
        <v>2641</v>
      </c>
      <c r="V363" s="97">
        <v>19800</v>
      </c>
      <c r="W363" s="97">
        <v>19800</v>
      </c>
      <c r="X363" s="2" t="s">
        <v>2596</v>
      </c>
      <c r="Y363" s="2" t="s">
        <v>2597</v>
      </c>
      <c r="Z363" s="98">
        <f t="shared" si="3"/>
        <v>0</v>
      </c>
      <c r="AA363" s="2"/>
    </row>
    <row r="364" spans="1:27" x14ac:dyDescent="0.25">
      <c r="A364" s="2">
        <v>2023</v>
      </c>
      <c r="B364" s="2">
        <v>0</v>
      </c>
      <c r="C364" s="2">
        <v>32304</v>
      </c>
      <c r="D364" s="2">
        <v>2220001</v>
      </c>
      <c r="E364" s="2" t="str">
        <f t="shared" si="2"/>
        <v>323042220001</v>
      </c>
      <c r="F364" s="2" t="s">
        <v>421</v>
      </c>
      <c r="G364" s="2"/>
      <c r="H364" s="2">
        <v>2022003756</v>
      </c>
      <c r="I364" s="2" t="s">
        <v>2564</v>
      </c>
      <c r="J364" s="2"/>
      <c r="K364" s="2" t="s">
        <v>2619</v>
      </c>
      <c r="L364" s="96">
        <v>44659</v>
      </c>
      <c r="M364" s="2"/>
      <c r="N364" s="2"/>
      <c r="O364" s="2"/>
      <c r="P364" s="2"/>
      <c r="Q364" s="2"/>
      <c r="R364" s="2" t="s">
        <v>2620</v>
      </c>
      <c r="S364" s="2"/>
      <c r="T364" s="2" t="s">
        <v>2621</v>
      </c>
      <c r="U364" s="2"/>
      <c r="V364" s="99">
        <v>50</v>
      </c>
      <c r="W364" s="99">
        <v>50</v>
      </c>
      <c r="X364" s="2" t="s">
        <v>2596</v>
      </c>
      <c r="Y364" s="2" t="s">
        <v>2597</v>
      </c>
      <c r="Z364" s="98">
        <f t="shared" si="3"/>
        <v>0</v>
      </c>
      <c r="AA364" s="2"/>
    </row>
    <row r="365" spans="1:27" x14ac:dyDescent="0.25">
      <c r="A365" s="2">
        <v>2023</v>
      </c>
      <c r="B365" s="2">
        <v>0</v>
      </c>
      <c r="C365" s="2">
        <v>32304</v>
      </c>
      <c r="D365" s="2">
        <v>2220001</v>
      </c>
      <c r="E365" s="2" t="str">
        <f t="shared" si="2"/>
        <v>323042220001</v>
      </c>
      <c r="F365" s="2" t="s">
        <v>421</v>
      </c>
      <c r="G365" s="2"/>
      <c r="H365" s="2">
        <v>2022003755</v>
      </c>
      <c r="I365" s="2" t="s">
        <v>2564</v>
      </c>
      <c r="J365" s="2"/>
      <c r="K365" s="2" t="s">
        <v>2613</v>
      </c>
      <c r="L365" s="96">
        <v>44659</v>
      </c>
      <c r="M365" s="2"/>
      <c r="N365" s="2"/>
      <c r="O365" s="2"/>
      <c r="P365" s="2"/>
      <c r="Q365" s="2"/>
      <c r="R365" s="2" t="s">
        <v>2614</v>
      </c>
      <c r="S365" s="2"/>
      <c r="T365" s="2" t="s">
        <v>2615</v>
      </c>
      <c r="U365" s="2"/>
      <c r="V365" s="99">
        <v>500</v>
      </c>
      <c r="W365" s="99">
        <v>500</v>
      </c>
      <c r="X365" s="2" t="s">
        <v>2596</v>
      </c>
      <c r="Y365" s="2" t="s">
        <v>2597</v>
      </c>
      <c r="Z365" s="98">
        <f t="shared" si="3"/>
        <v>0</v>
      </c>
      <c r="AA365" s="2"/>
    </row>
    <row r="366" spans="1:27" x14ac:dyDescent="0.25">
      <c r="A366" s="2">
        <v>2023</v>
      </c>
      <c r="B366" s="2">
        <v>0</v>
      </c>
      <c r="C366" s="2">
        <v>32304</v>
      </c>
      <c r="D366" s="2">
        <v>2270001</v>
      </c>
      <c r="E366" s="2" t="str">
        <f t="shared" si="2"/>
        <v>323042270001</v>
      </c>
      <c r="F366" s="2" t="s">
        <v>1826</v>
      </c>
      <c r="G366" s="2"/>
      <c r="H366" s="2">
        <v>2021003416</v>
      </c>
      <c r="I366" s="2" t="s">
        <v>2602</v>
      </c>
      <c r="J366" s="2"/>
      <c r="K366" s="2" t="s">
        <v>2672</v>
      </c>
      <c r="L366" s="96">
        <v>44562</v>
      </c>
      <c r="M366" s="2">
        <v>2020023194</v>
      </c>
      <c r="N366" s="2"/>
      <c r="O366" s="2"/>
      <c r="P366" s="2"/>
      <c r="Q366" s="2"/>
      <c r="R366" s="2" t="s">
        <v>2639</v>
      </c>
      <c r="S366" s="2"/>
      <c r="T366" s="2" t="s">
        <v>2640</v>
      </c>
      <c r="U366" s="2" t="s">
        <v>2641</v>
      </c>
      <c r="V366" s="97">
        <v>19657.099999999999</v>
      </c>
      <c r="W366" s="97">
        <v>19657.099999999999</v>
      </c>
      <c r="X366" s="2" t="s">
        <v>2596</v>
      </c>
      <c r="Y366" s="2" t="s">
        <v>2597</v>
      </c>
      <c r="Z366" s="98">
        <f t="shared" si="3"/>
        <v>0</v>
      </c>
      <c r="AA366" s="2"/>
    </row>
    <row r="367" spans="1:27" x14ac:dyDescent="0.25">
      <c r="A367" s="2">
        <v>2023</v>
      </c>
      <c r="B367" s="2">
        <v>0</v>
      </c>
      <c r="C367" s="2">
        <v>32305</v>
      </c>
      <c r="D367" s="2">
        <v>2060001</v>
      </c>
      <c r="E367" s="2" t="str">
        <f t="shared" si="2"/>
        <v>323052060001</v>
      </c>
      <c r="F367" s="2" t="s">
        <v>1738</v>
      </c>
      <c r="G367" s="2"/>
      <c r="H367" s="2">
        <v>2020007037</v>
      </c>
      <c r="I367" s="2" t="s">
        <v>2564</v>
      </c>
      <c r="J367" s="2"/>
      <c r="K367" s="2" t="s">
        <v>2599</v>
      </c>
      <c r="L367" s="96">
        <v>44562</v>
      </c>
      <c r="M367" s="2"/>
      <c r="N367" s="2"/>
      <c r="O367" s="2"/>
      <c r="P367" s="2"/>
      <c r="Q367" s="2"/>
      <c r="R367" s="2" t="s">
        <v>2600</v>
      </c>
      <c r="S367" s="2"/>
      <c r="T367" s="2" t="s">
        <v>2601</v>
      </c>
      <c r="U367" s="2"/>
      <c r="V367" s="99">
        <v>384.78</v>
      </c>
      <c r="W367" s="99">
        <v>384.78</v>
      </c>
      <c r="X367" s="2" t="s">
        <v>2596</v>
      </c>
      <c r="Y367" s="2" t="s">
        <v>2597</v>
      </c>
      <c r="Z367" s="98">
        <f t="shared" si="3"/>
        <v>0</v>
      </c>
      <c r="AA367" s="2"/>
    </row>
    <row r="368" spans="1:27" x14ac:dyDescent="0.25">
      <c r="A368" s="2">
        <v>2023</v>
      </c>
      <c r="B368" s="2">
        <v>0</v>
      </c>
      <c r="C368" s="2">
        <v>32305</v>
      </c>
      <c r="D368" s="2">
        <v>2200001</v>
      </c>
      <c r="E368" s="2" t="str">
        <f t="shared" si="2"/>
        <v>323052200001</v>
      </c>
      <c r="F368" s="2" t="s">
        <v>388</v>
      </c>
      <c r="G368" s="2"/>
      <c r="H368" s="2">
        <v>2022019334</v>
      </c>
      <c r="I368" s="2" t="s">
        <v>2602</v>
      </c>
      <c r="J368" s="2"/>
      <c r="K368" s="2" t="s">
        <v>2603</v>
      </c>
      <c r="L368" s="96">
        <v>44840</v>
      </c>
      <c r="M368" s="2">
        <v>2022014313</v>
      </c>
      <c r="N368" s="2"/>
      <c r="O368" s="2"/>
      <c r="P368" s="2"/>
      <c r="Q368" s="2"/>
      <c r="R368" s="2" t="s">
        <v>2604</v>
      </c>
      <c r="S368" s="2"/>
      <c r="T368" s="2" t="s">
        <v>2605</v>
      </c>
      <c r="U368" s="2"/>
      <c r="V368" s="99">
        <v>187.95</v>
      </c>
      <c r="W368" s="99">
        <v>187.95</v>
      </c>
      <c r="X368" s="2" t="s">
        <v>2596</v>
      </c>
      <c r="Y368" s="2" t="s">
        <v>2597</v>
      </c>
      <c r="Z368" s="98">
        <f t="shared" si="3"/>
        <v>0</v>
      </c>
      <c r="AA368" s="2"/>
    </row>
    <row r="369" spans="1:27" x14ac:dyDescent="0.25">
      <c r="A369" s="2">
        <v>2023</v>
      </c>
      <c r="B369" s="2">
        <v>0</v>
      </c>
      <c r="C369" s="2">
        <v>32305</v>
      </c>
      <c r="D369" s="2">
        <v>2200010</v>
      </c>
      <c r="E369" s="2" t="str">
        <f t="shared" si="2"/>
        <v>323052200010</v>
      </c>
      <c r="F369" s="2" t="s">
        <v>394</v>
      </c>
      <c r="G369" s="2"/>
      <c r="H369" s="2">
        <v>2020014540</v>
      </c>
      <c r="I369" s="2" t="s">
        <v>2564</v>
      </c>
      <c r="J369" s="2"/>
      <c r="K369" s="2" t="s">
        <v>2606</v>
      </c>
      <c r="L369" s="96">
        <v>44562</v>
      </c>
      <c r="M369" s="2"/>
      <c r="N369" s="2"/>
      <c r="O369" s="2"/>
      <c r="P369" s="2"/>
      <c r="Q369" s="2"/>
      <c r="R369" s="2" t="s">
        <v>2600</v>
      </c>
      <c r="S369" s="2"/>
      <c r="T369" s="2" t="s">
        <v>2601</v>
      </c>
      <c r="U369" s="2"/>
      <c r="V369" s="99">
        <v>112.53</v>
      </c>
      <c r="W369" s="99">
        <v>112.53</v>
      </c>
      <c r="X369" s="2" t="s">
        <v>2596</v>
      </c>
      <c r="Y369" s="2" t="s">
        <v>2597</v>
      </c>
      <c r="Z369" s="98">
        <f t="shared" si="3"/>
        <v>0</v>
      </c>
      <c r="AA369" s="2"/>
    </row>
    <row r="370" spans="1:27" x14ac:dyDescent="0.25">
      <c r="A370" s="2">
        <v>2023</v>
      </c>
      <c r="B370" s="2">
        <v>0</v>
      </c>
      <c r="C370" s="2">
        <v>32305</v>
      </c>
      <c r="D370" s="2">
        <v>2210001</v>
      </c>
      <c r="E370" s="2" t="str">
        <f t="shared" si="2"/>
        <v>323052210001</v>
      </c>
      <c r="F370" s="2" t="s">
        <v>1758</v>
      </c>
      <c r="G370" s="2"/>
      <c r="H370" s="2">
        <v>2022012749</v>
      </c>
      <c r="I370" s="2" t="s">
        <v>2564</v>
      </c>
      <c r="J370" s="2"/>
      <c r="K370" s="2" t="s">
        <v>2607</v>
      </c>
      <c r="L370" s="96">
        <v>44741</v>
      </c>
      <c r="M370" s="2"/>
      <c r="N370" s="2"/>
      <c r="O370" s="2"/>
      <c r="P370" s="2"/>
      <c r="Q370" s="2"/>
      <c r="R370" s="2" t="s">
        <v>2608</v>
      </c>
      <c r="S370" s="2"/>
      <c r="T370" s="2" t="s">
        <v>2609</v>
      </c>
      <c r="U370" s="2"/>
      <c r="V370" s="97">
        <v>7500</v>
      </c>
      <c r="W370" s="97">
        <v>7500</v>
      </c>
      <c r="X370" s="2" t="s">
        <v>2596</v>
      </c>
      <c r="Y370" s="2" t="s">
        <v>2597</v>
      </c>
      <c r="Z370" s="98">
        <f t="shared" si="3"/>
        <v>0</v>
      </c>
      <c r="AA370" s="2"/>
    </row>
    <row r="371" spans="1:27" x14ac:dyDescent="0.25">
      <c r="A371" s="2">
        <v>2023</v>
      </c>
      <c r="B371" s="2">
        <v>0</v>
      </c>
      <c r="C371" s="2">
        <v>32305</v>
      </c>
      <c r="D371" s="2">
        <v>2210502</v>
      </c>
      <c r="E371" s="2" t="str">
        <f t="shared" si="2"/>
        <v>323052210502</v>
      </c>
      <c r="F371" s="2" t="s">
        <v>411</v>
      </c>
      <c r="G371" s="2"/>
      <c r="H371" s="2">
        <v>2022018202</v>
      </c>
      <c r="I371" s="2" t="s">
        <v>2602</v>
      </c>
      <c r="J371" s="2"/>
      <c r="K371" s="2" t="s">
        <v>2673</v>
      </c>
      <c r="L371" s="96">
        <v>44831</v>
      </c>
      <c r="M371" s="2">
        <v>2022011963</v>
      </c>
      <c r="N371" s="2"/>
      <c r="O371" s="2"/>
      <c r="P371" s="2"/>
      <c r="Q371" s="2"/>
      <c r="R371" s="2" t="s">
        <v>2639</v>
      </c>
      <c r="S371" s="2"/>
      <c r="T371" s="2" t="s">
        <v>2640</v>
      </c>
      <c r="U371" s="2" t="s">
        <v>2641</v>
      </c>
      <c r="V371" s="97">
        <v>25135</v>
      </c>
      <c r="W371" s="97">
        <v>25135</v>
      </c>
      <c r="X371" s="2" t="s">
        <v>2596</v>
      </c>
      <c r="Y371" s="2" t="s">
        <v>2597</v>
      </c>
      <c r="Z371" s="98">
        <f t="shared" si="3"/>
        <v>0</v>
      </c>
      <c r="AA371" s="2"/>
    </row>
    <row r="372" spans="1:27" x14ac:dyDescent="0.25">
      <c r="A372" s="2">
        <v>2023</v>
      </c>
      <c r="B372" s="2">
        <v>0</v>
      </c>
      <c r="C372" s="2">
        <v>32305</v>
      </c>
      <c r="D372" s="2">
        <v>2220001</v>
      </c>
      <c r="E372" s="2" t="str">
        <f t="shared" si="2"/>
        <v>323052220001</v>
      </c>
      <c r="F372" s="2" t="s">
        <v>1777</v>
      </c>
      <c r="G372" s="2"/>
      <c r="H372" s="2">
        <v>2022003756</v>
      </c>
      <c r="I372" s="2" t="s">
        <v>2564</v>
      </c>
      <c r="J372" s="2"/>
      <c r="K372" s="2" t="s">
        <v>2619</v>
      </c>
      <c r="L372" s="96">
        <v>44659</v>
      </c>
      <c r="M372" s="2"/>
      <c r="N372" s="2"/>
      <c r="O372" s="2"/>
      <c r="P372" s="2"/>
      <c r="Q372" s="2"/>
      <c r="R372" s="2" t="s">
        <v>2620</v>
      </c>
      <c r="S372" s="2"/>
      <c r="T372" s="2" t="s">
        <v>2621</v>
      </c>
      <c r="U372" s="2"/>
      <c r="V372" s="99">
        <v>400</v>
      </c>
      <c r="W372" s="99">
        <v>400</v>
      </c>
      <c r="X372" s="2" t="s">
        <v>2596</v>
      </c>
      <c r="Y372" s="2" t="s">
        <v>2597</v>
      </c>
      <c r="Z372" s="98">
        <f t="shared" si="3"/>
        <v>0</v>
      </c>
      <c r="AA372" s="2"/>
    </row>
    <row r="373" spans="1:27" x14ac:dyDescent="0.25">
      <c r="A373" s="2">
        <v>2023</v>
      </c>
      <c r="B373" s="2">
        <v>0</v>
      </c>
      <c r="C373" s="2">
        <v>32305</v>
      </c>
      <c r="D373" s="2">
        <v>2220001</v>
      </c>
      <c r="E373" s="2" t="str">
        <f t="shared" si="2"/>
        <v>323052220001</v>
      </c>
      <c r="F373" s="2" t="s">
        <v>1777</v>
      </c>
      <c r="G373" s="2"/>
      <c r="H373" s="2">
        <v>2022003755</v>
      </c>
      <c r="I373" s="2" t="s">
        <v>2564</v>
      </c>
      <c r="J373" s="2"/>
      <c r="K373" s="2" t="s">
        <v>2613</v>
      </c>
      <c r="L373" s="96">
        <v>44659</v>
      </c>
      <c r="M373" s="2"/>
      <c r="N373" s="2"/>
      <c r="O373" s="2"/>
      <c r="P373" s="2"/>
      <c r="Q373" s="2"/>
      <c r="R373" s="2" t="s">
        <v>2614</v>
      </c>
      <c r="S373" s="2"/>
      <c r="T373" s="2" t="s">
        <v>2615</v>
      </c>
      <c r="U373" s="2"/>
      <c r="V373" s="99">
        <v>600</v>
      </c>
      <c r="W373" s="99">
        <v>600</v>
      </c>
      <c r="X373" s="2" t="s">
        <v>2596</v>
      </c>
      <c r="Y373" s="2" t="s">
        <v>2597</v>
      </c>
      <c r="Z373" s="98">
        <f t="shared" si="3"/>
        <v>0</v>
      </c>
      <c r="AA373" s="2"/>
    </row>
    <row r="374" spans="1:27" x14ac:dyDescent="0.25">
      <c r="A374" s="2">
        <v>2023</v>
      </c>
      <c r="B374" s="2">
        <v>0</v>
      </c>
      <c r="C374" s="2">
        <v>32305</v>
      </c>
      <c r="D374" s="2">
        <v>2270001</v>
      </c>
      <c r="E374" s="2" t="str">
        <f t="shared" si="2"/>
        <v>323052270001</v>
      </c>
      <c r="F374" s="2" t="s">
        <v>1826</v>
      </c>
      <c r="G374" s="2"/>
      <c r="H374" s="2">
        <v>2021003416</v>
      </c>
      <c r="I374" s="2" t="s">
        <v>2602</v>
      </c>
      <c r="J374" s="2"/>
      <c r="K374" s="2" t="s">
        <v>2672</v>
      </c>
      <c r="L374" s="96">
        <v>44562</v>
      </c>
      <c r="M374" s="2">
        <v>2020023194</v>
      </c>
      <c r="N374" s="2"/>
      <c r="O374" s="2"/>
      <c r="P374" s="2"/>
      <c r="Q374" s="2"/>
      <c r="R374" s="2" t="s">
        <v>2639</v>
      </c>
      <c r="S374" s="2"/>
      <c r="T374" s="2" t="s">
        <v>2640</v>
      </c>
      <c r="U374" s="2" t="s">
        <v>2641</v>
      </c>
      <c r="V374" s="97">
        <v>18947.59</v>
      </c>
      <c r="W374" s="97">
        <v>18947.59</v>
      </c>
      <c r="X374" s="2" t="s">
        <v>2596</v>
      </c>
      <c r="Y374" s="2" t="s">
        <v>2597</v>
      </c>
      <c r="Z374" s="98">
        <f t="shared" si="3"/>
        <v>0</v>
      </c>
      <c r="AA374" s="2"/>
    </row>
    <row r="375" spans="1:27" x14ac:dyDescent="0.25">
      <c r="A375" s="2">
        <v>2023</v>
      </c>
      <c r="B375" s="2">
        <v>0</v>
      </c>
      <c r="C375" s="2">
        <v>32600</v>
      </c>
      <c r="D375" s="2">
        <v>2200001</v>
      </c>
      <c r="E375" s="2" t="str">
        <f t="shared" si="2"/>
        <v>326002200001</v>
      </c>
      <c r="F375" s="2" t="s">
        <v>388</v>
      </c>
      <c r="G375" s="2"/>
      <c r="H375" s="2">
        <v>2022019334</v>
      </c>
      <c r="I375" s="2" t="s">
        <v>2602</v>
      </c>
      <c r="J375" s="2"/>
      <c r="K375" s="2" t="s">
        <v>2603</v>
      </c>
      <c r="L375" s="96">
        <v>44840</v>
      </c>
      <c r="M375" s="2">
        <v>2022014313</v>
      </c>
      <c r="N375" s="2"/>
      <c r="O375" s="2"/>
      <c r="P375" s="2"/>
      <c r="Q375" s="2"/>
      <c r="R375" s="2" t="s">
        <v>2604</v>
      </c>
      <c r="S375" s="2"/>
      <c r="T375" s="2" t="s">
        <v>2605</v>
      </c>
      <c r="U375" s="2"/>
      <c r="V375" s="99">
        <v>423.65</v>
      </c>
      <c r="W375" s="99">
        <v>423.65</v>
      </c>
      <c r="X375" s="2" t="s">
        <v>2596</v>
      </c>
      <c r="Y375" s="2" t="s">
        <v>2597</v>
      </c>
      <c r="Z375" s="98">
        <f t="shared" si="3"/>
        <v>0</v>
      </c>
      <c r="AA375" s="2"/>
    </row>
    <row r="376" spans="1:27" x14ac:dyDescent="0.25">
      <c r="A376" s="2">
        <v>2023</v>
      </c>
      <c r="B376" s="2">
        <v>0</v>
      </c>
      <c r="C376" s="2">
        <v>32600</v>
      </c>
      <c r="D376" s="2">
        <v>2210001</v>
      </c>
      <c r="E376" s="2" t="str">
        <f t="shared" si="2"/>
        <v>326002210001</v>
      </c>
      <c r="F376" s="2" t="s">
        <v>1758</v>
      </c>
      <c r="G376" s="2"/>
      <c r="H376" s="2">
        <v>2022012749</v>
      </c>
      <c r="I376" s="2" t="s">
        <v>2564</v>
      </c>
      <c r="J376" s="2"/>
      <c r="K376" s="2" t="s">
        <v>2607</v>
      </c>
      <c r="L376" s="96">
        <v>44741</v>
      </c>
      <c r="M376" s="2"/>
      <c r="N376" s="2"/>
      <c r="O376" s="2"/>
      <c r="P376" s="2"/>
      <c r="Q376" s="2"/>
      <c r="R376" s="2" t="s">
        <v>2608</v>
      </c>
      <c r="S376" s="2"/>
      <c r="T376" s="2" t="s">
        <v>2609</v>
      </c>
      <c r="U376" s="2"/>
      <c r="V376" s="97">
        <v>1800</v>
      </c>
      <c r="W376" s="97">
        <v>1800</v>
      </c>
      <c r="X376" s="2" t="s">
        <v>2596</v>
      </c>
      <c r="Y376" s="2" t="s">
        <v>2597</v>
      </c>
      <c r="Z376" s="98">
        <f t="shared" si="3"/>
        <v>0</v>
      </c>
      <c r="AA376" s="2"/>
    </row>
    <row r="377" spans="1:27" x14ac:dyDescent="0.25">
      <c r="A377" s="2">
        <v>2023</v>
      </c>
      <c r="B377" s="2">
        <v>0</v>
      </c>
      <c r="C377" s="2">
        <v>32600</v>
      </c>
      <c r="D377" s="2">
        <v>2210201</v>
      </c>
      <c r="E377" s="2" t="str">
        <f t="shared" si="2"/>
        <v>326002210201</v>
      </c>
      <c r="F377" s="2" t="s">
        <v>405</v>
      </c>
      <c r="G377" s="2"/>
      <c r="H377" s="2">
        <v>2022018472</v>
      </c>
      <c r="I377" s="2" t="s">
        <v>2564</v>
      </c>
      <c r="J377" s="2"/>
      <c r="K377" s="2" t="s">
        <v>2649</v>
      </c>
      <c r="L377" s="96">
        <v>44831</v>
      </c>
      <c r="M377" s="2"/>
      <c r="N377" s="2"/>
      <c r="O377" s="2"/>
      <c r="P377" s="2"/>
      <c r="Q377" s="2"/>
      <c r="R377" s="2" t="s">
        <v>2608</v>
      </c>
      <c r="S377" s="2"/>
      <c r="T377" s="2" t="s">
        <v>2609</v>
      </c>
      <c r="U377" s="2"/>
      <c r="V377" s="97">
        <v>6500</v>
      </c>
      <c r="W377" s="97">
        <v>6500</v>
      </c>
      <c r="X377" s="2" t="s">
        <v>2596</v>
      </c>
      <c r="Y377" s="2" t="s">
        <v>2597</v>
      </c>
      <c r="Z377" s="98">
        <f t="shared" si="3"/>
        <v>0</v>
      </c>
      <c r="AA377" s="2"/>
    </row>
    <row r="378" spans="1:27" x14ac:dyDescent="0.25">
      <c r="A378" s="2">
        <v>2023</v>
      </c>
      <c r="B378" s="2">
        <v>0</v>
      </c>
      <c r="C378" s="2">
        <v>32600</v>
      </c>
      <c r="D378" s="2">
        <v>2220001</v>
      </c>
      <c r="E378" s="2" t="str">
        <f t="shared" si="2"/>
        <v>326002220001</v>
      </c>
      <c r="F378" s="2" t="s">
        <v>421</v>
      </c>
      <c r="G378" s="2"/>
      <c r="H378" s="2">
        <v>2022003755</v>
      </c>
      <c r="I378" s="2" t="s">
        <v>2564</v>
      </c>
      <c r="J378" s="2"/>
      <c r="K378" s="2" t="s">
        <v>2613</v>
      </c>
      <c r="L378" s="96">
        <v>44659</v>
      </c>
      <c r="M378" s="2"/>
      <c r="N378" s="2"/>
      <c r="O378" s="2"/>
      <c r="P378" s="2"/>
      <c r="Q378" s="2"/>
      <c r="R378" s="2" t="s">
        <v>2614</v>
      </c>
      <c r="S378" s="2"/>
      <c r="T378" s="2" t="s">
        <v>2615</v>
      </c>
      <c r="U378" s="2"/>
      <c r="V378" s="99">
        <v>750</v>
      </c>
      <c r="W378" s="99">
        <v>750</v>
      </c>
      <c r="X378" s="2" t="s">
        <v>2596</v>
      </c>
      <c r="Y378" s="2" t="s">
        <v>2597</v>
      </c>
      <c r="Z378" s="98">
        <f t="shared" si="3"/>
        <v>0</v>
      </c>
      <c r="AA378" s="2"/>
    </row>
    <row r="379" spans="1:27" x14ac:dyDescent="0.25">
      <c r="A379" s="2">
        <v>2023</v>
      </c>
      <c r="B379" s="2">
        <v>0</v>
      </c>
      <c r="C379" s="2">
        <v>32600</v>
      </c>
      <c r="D379" s="2">
        <v>2269929</v>
      </c>
      <c r="E379" s="2" t="str">
        <f t="shared" si="2"/>
        <v>326002269929</v>
      </c>
      <c r="F379" s="2" t="s">
        <v>503</v>
      </c>
      <c r="G379" s="2"/>
      <c r="H379" s="2">
        <v>2022005850</v>
      </c>
      <c r="I379" s="2" t="s">
        <v>2628</v>
      </c>
      <c r="J379" s="2"/>
      <c r="K379" s="2" t="s">
        <v>2651</v>
      </c>
      <c r="L379" s="96">
        <v>44824</v>
      </c>
      <c r="M379" s="2"/>
      <c r="N379" s="2"/>
      <c r="O379" s="2"/>
      <c r="P379" s="2"/>
      <c r="Q379" s="2"/>
      <c r="R379" s="2"/>
      <c r="S379" s="2"/>
      <c r="T379" s="2"/>
      <c r="U379" s="2"/>
      <c r="V379" s="99">
        <v>847</v>
      </c>
      <c r="W379" s="99">
        <v>847</v>
      </c>
      <c r="X379" s="2" t="s">
        <v>2596</v>
      </c>
      <c r="Y379" s="2" t="s">
        <v>2597</v>
      </c>
      <c r="Z379" s="98">
        <f t="shared" si="3"/>
        <v>0</v>
      </c>
      <c r="AA379" s="2"/>
    </row>
    <row r="380" spans="1:27" x14ac:dyDescent="0.25">
      <c r="A380" s="2">
        <v>2023</v>
      </c>
      <c r="B380" s="2">
        <v>0</v>
      </c>
      <c r="C380" s="2">
        <v>32601</v>
      </c>
      <c r="D380" s="2">
        <v>2060001</v>
      </c>
      <c r="E380" s="2" t="str">
        <f t="shared" si="2"/>
        <v>326012060001</v>
      </c>
      <c r="F380" s="2" t="s">
        <v>279</v>
      </c>
      <c r="G380" s="2"/>
      <c r="H380" s="2">
        <v>2020007037</v>
      </c>
      <c r="I380" s="2" t="s">
        <v>2564</v>
      </c>
      <c r="J380" s="2"/>
      <c r="K380" s="2" t="s">
        <v>2599</v>
      </c>
      <c r="L380" s="96">
        <v>44562</v>
      </c>
      <c r="M380" s="2"/>
      <c r="N380" s="2"/>
      <c r="O380" s="2"/>
      <c r="P380" s="2"/>
      <c r="Q380" s="2"/>
      <c r="R380" s="2" t="s">
        <v>2600</v>
      </c>
      <c r="S380" s="2"/>
      <c r="T380" s="2" t="s">
        <v>2601</v>
      </c>
      <c r="U380" s="2"/>
      <c r="V380" s="99">
        <v>134.31</v>
      </c>
      <c r="W380" s="99">
        <v>134.31</v>
      </c>
      <c r="X380" s="2" t="s">
        <v>2596</v>
      </c>
      <c r="Y380" s="2" t="s">
        <v>2597</v>
      </c>
      <c r="Z380" s="98">
        <f t="shared" si="3"/>
        <v>0</v>
      </c>
      <c r="AA380" s="2"/>
    </row>
    <row r="381" spans="1:27" x14ac:dyDescent="0.25">
      <c r="A381" s="2">
        <v>2023</v>
      </c>
      <c r="B381" s="2">
        <v>0</v>
      </c>
      <c r="C381" s="2">
        <v>32601</v>
      </c>
      <c r="D381" s="2">
        <v>2200010</v>
      </c>
      <c r="E381" s="2" t="str">
        <f t="shared" si="2"/>
        <v>326012200010</v>
      </c>
      <c r="F381" s="2" t="s">
        <v>394</v>
      </c>
      <c r="G381" s="2"/>
      <c r="H381" s="2">
        <v>2020014540</v>
      </c>
      <c r="I381" s="2" t="s">
        <v>2564</v>
      </c>
      <c r="J381" s="2"/>
      <c r="K381" s="2" t="s">
        <v>2606</v>
      </c>
      <c r="L381" s="96">
        <v>44562</v>
      </c>
      <c r="M381" s="2"/>
      <c r="N381" s="2"/>
      <c r="O381" s="2"/>
      <c r="P381" s="2"/>
      <c r="Q381" s="2"/>
      <c r="R381" s="2" t="s">
        <v>2600</v>
      </c>
      <c r="S381" s="2"/>
      <c r="T381" s="2" t="s">
        <v>2601</v>
      </c>
      <c r="U381" s="2"/>
      <c r="V381" s="99">
        <v>75.5</v>
      </c>
      <c r="W381" s="99">
        <v>75.5</v>
      </c>
      <c r="X381" s="2" t="s">
        <v>2596</v>
      </c>
      <c r="Y381" s="2" t="s">
        <v>2597</v>
      </c>
      <c r="Z381" s="98">
        <f t="shared" si="3"/>
        <v>0</v>
      </c>
      <c r="AA381" s="2"/>
    </row>
    <row r="382" spans="1:27" x14ac:dyDescent="0.25">
      <c r="A382" s="2">
        <v>2023</v>
      </c>
      <c r="B382" s="2">
        <v>0</v>
      </c>
      <c r="C382" s="2">
        <v>32601</v>
      </c>
      <c r="D382" s="2">
        <v>2220001</v>
      </c>
      <c r="E382" s="2" t="str">
        <f t="shared" si="2"/>
        <v>326012220001</v>
      </c>
      <c r="F382" s="2" t="s">
        <v>1777</v>
      </c>
      <c r="G382" s="2"/>
      <c r="H382" s="2">
        <v>2022003755</v>
      </c>
      <c r="I382" s="2" t="s">
        <v>2564</v>
      </c>
      <c r="J382" s="2"/>
      <c r="K382" s="2" t="s">
        <v>2613</v>
      </c>
      <c r="L382" s="96">
        <v>44659</v>
      </c>
      <c r="M382" s="2"/>
      <c r="N382" s="2"/>
      <c r="O382" s="2"/>
      <c r="P382" s="2"/>
      <c r="Q382" s="2"/>
      <c r="R382" s="2" t="s">
        <v>2614</v>
      </c>
      <c r="S382" s="2"/>
      <c r="T382" s="2" t="s">
        <v>2615</v>
      </c>
      <c r="U382" s="2"/>
      <c r="V382" s="97">
        <v>1500</v>
      </c>
      <c r="W382" s="97">
        <v>1500</v>
      </c>
      <c r="X382" s="2" t="s">
        <v>2596</v>
      </c>
      <c r="Y382" s="2" t="s">
        <v>2597</v>
      </c>
      <c r="Z382" s="98">
        <f t="shared" si="3"/>
        <v>0</v>
      </c>
      <c r="AA382" s="2"/>
    </row>
    <row r="383" spans="1:27" x14ac:dyDescent="0.25">
      <c r="A383" s="2">
        <v>2023</v>
      </c>
      <c r="B383" s="2">
        <v>0</v>
      </c>
      <c r="C383" s="2">
        <v>32601</v>
      </c>
      <c r="D383" s="2">
        <v>2220001</v>
      </c>
      <c r="E383" s="2" t="str">
        <f t="shared" si="2"/>
        <v>326012220001</v>
      </c>
      <c r="F383" s="2" t="s">
        <v>1777</v>
      </c>
      <c r="G383" s="2"/>
      <c r="H383" s="2">
        <v>2022003756</v>
      </c>
      <c r="I383" s="2" t="s">
        <v>2564</v>
      </c>
      <c r="J383" s="2"/>
      <c r="K383" s="2" t="s">
        <v>2619</v>
      </c>
      <c r="L383" s="96">
        <v>44659</v>
      </c>
      <c r="M383" s="2"/>
      <c r="N383" s="2"/>
      <c r="O383" s="2"/>
      <c r="P383" s="2"/>
      <c r="Q383" s="2"/>
      <c r="R383" s="2" t="s">
        <v>2620</v>
      </c>
      <c r="S383" s="2"/>
      <c r="T383" s="2" t="s">
        <v>2621</v>
      </c>
      <c r="U383" s="2"/>
      <c r="V383" s="99">
        <v>500</v>
      </c>
      <c r="W383" s="99">
        <v>500</v>
      </c>
      <c r="X383" s="2" t="s">
        <v>2596</v>
      </c>
      <c r="Y383" s="2" t="s">
        <v>2597</v>
      </c>
      <c r="Z383" s="98">
        <f t="shared" si="3"/>
        <v>0</v>
      </c>
      <c r="AA383" s="2"/>
    </row>
    <row r="384" spans="1:27" x14ac:dyDescent="0.25">
      <c r="A384" s="2">
        <v>2023</v>
      </c>
      <c r="B384" s="2">
        <v>0</v>
      </c>
      <c r="C384" s="2">
        <v>32602</v>
      </c>
      <c r="D384" s="2">
        <v>2269900</v>
      </c>
      <c r="E384" s="2" t="str">
        <f t="shared" si="2"/>
        <v>326022269900</v>
      </c>
      <c r="F384" s="2" t="s">
        <v>469</v>
      </c>
      <c r="G384" s="2"/>
      <c r="H384" s="2">
        <v>2022005850</v>
      </c>
      <c r="I384" s="2" t="s">
        <v>2628</v>
      </c>
      <c r="J384" s="2"/>
      <c r="K384" s="2" t="s">
        <v>2651</v>
      </c>
      <c r="L384" s="96">
        <v>44824</v>
      </c>
      <c r="M384" s="2"/>
      <c r="N384" s="2"/>
      <c r="O384" s="2"/>
      <c r="P384" s="2"/>
      <c r="Q384" s="2"/>
      <c r="R384" s="2"/>
      <c r="S384" s="2"/>
      <c r="T384" s="2"/>
      <c r="U384" s="2"/>
      <c r="V384" s="99">
        <v>181.5</v>
      </c>
      <c r="W384" s="99">
        <v>181.5</v>
      </c>
      <c r="X384" s="2" t="s">
        <v>2596</v>
      </c>
      <c r="Y384" s="2" t="s">
        <v>2597</v>
      </c>
      <c r="Z384" s="98">
        <f t="shared" si="3"/>
        <v>0</v>
      </c>
      <c r="AA384" s="2"/>
    </row>
    <row r="385" spans="1:27" x14ac:dyDescent="0.25">
      <c r="A385" s="2">
        <v>2023</v>
      </c>
      <c r="B385" s="2">
        <v>0</v>
      </c>
      <c r="C385" s="2">
        <v>32603</v>
      </c>
      <c r="D385" s="2">
        <v>2210001</v>
      </c>
      <c r="E385" s="2" t="str">
        <f t="shared" si="2"/>
        <v>326032210001</v>
      </c>
      <c r="F385" s="2" t="s">
        <v>1758</v>
      </c>
      <c r="G385" s="2"/>
      <c r="H385" s="2">
        <v>2022012749</v>
      </c>
      <c r="I385" s="2" t="s">
        <v>2564</v>
      </c>
      <c r="J385" s="2"/>
      <c r="K385" s="2" t="s">
        <v>2607</v>
      </c>
      <c r="L385" s="96">
        <v>44741</v>
      </c>
      <c r="M385" s="2"/>
      <c r="N385" s="2"/>
      <c r="O385" s="2"/>
      <c r="P385" s="2"/>
      <c r="Q385" s="2"/>
      <c r="R385" s="2" t="s">
        <v>2608</v>
      </c>
      <c r="S385" s="2"/>
      <c r="T385" s="2" t="s">
        <v>2609</v>
      </c>
      <c r="U385" s="2"/>
      <c r="V385" s="97">
        <v>2700</v>
      </c>
      <c r="W385" s="97">
        <v>2700</v>
      </c>
      <c r="X385" s="2" t="s">
        <v>2596</v>
      </c>
      <c r="Y385" s="2" t="s">
        <v>2597</v>
      </c>
      <c r="Z385" s="98">
        <f t="shared" si="3"/>
        <v>0</v>
      </c>
      <c r="AA385" s="2"/>
    </row>
    <row r="386" spans="1:27" x14ac:dyDescent="0.25">
      <c r="A386" s="2">
        <v>2023</v>
      </c>
      <c r="B386" s="2">
        <v>0</v>
      </c>
      <c r="C386" s="2">
        <v>32603</v>
      </c>
      <c r="D386" s="2">
        <v>2210301</v>
      </c>
      <c r="E386" s="2" t="str">
        <f t="shared" si="2"/>
        <v>326032210301</v>
      </c>
      <c r="F386" s="2" t="s">
        <v>407</v>
      </c>
      <c r="G386" s="2"/>
      <c r="H386" s="2">
        <v>2022003870</v>
      </c>
      <c r="I386" s="2" t="s">
        <v>2564</v>
      </c>
      <c r="J386" s="2"/>
      <c r="K386" s="2" t="s">
        <v>2610</v>
      </c>
      <c r="L386" s="96">
        <v>44834</v>
      </c>
      <c r="M386" s="2"/>
      <c r="N386" s="2"/>
      <c r="O386" s="2"/>
      <c r="P386" s="2"/>
      <c r="Q386" s="2"/>
      <c r="R386" s="2" t="s">
        <v>2611</v>
      </c>
      <c r="S386" s="2"/>
      <c r="T386" s="2" t="s">
        <v>2612</v>
      </c>
      <c r="U386" s="2"/>
      <c r="V386" s="97">
        <v>1333.33</v>
      </c>
      <c r="W386" s="97">
        <v>1333.33</v>
      </c>
      <c r="X386" s="2" t="s">
        <v>2596</v>
      </c>
      <c r="Y386" s="2" t="s">
        <v>2597</v>
      </c>
      <c r="Z386" s="98">
        <f t="shared" si="3"/>
        <v>0</v>
      </c>
      <c r="AA386" s="2"/>
    </row>
    <row r="387" spans="1:27" x14ac:dyDescent="0.25">
      <c r="A387" s="2">
        <v>2023</v>
      </c>
      <c r="B387" s="2">
        <v>0</v>
      </c>
      <c r="C387" s="2">
        <v>32603</v>
      </c>
      <c r="D387" s="2">
        <v>2220001</v>
      </c>
      <c r="E387" s="2" t="str">
        <f t="shared" si="2"/>
        <v>326032220001</v>
      </c>
      <c r="F387" s="2" t="s">
        <v>1777</v>
      </c>
      <c r="G387" s="2"/>
      <c r="H387" s="2">
        <v>2022003755</v>
      </c>
      <c r="I387" s="2" t="s">
        <v>2564</v>
      </c>
      <c r="J387" s="2"/>
      <c r="K387" s="2" t="s">
        <v>2613</v>
      </c>
      <c r="L387" s="96">
        <v>44659</v>
      </c>
      <c r="M387" s="2"/>
      <c r="N387" s="2"/>
      <c r="O387" s="2"/>
      <c r="P387" s="2"/>
      <c r="Q387" s="2"/>
      <c r="R387" s="2" t="s">
        <v>2614</v>
      </c>
      <c r="S387" s="2"/>
      <c r="T387" s="2" t="s">
        <v>2615</v>
      </c>
      <c r="U387" s="2"/>
      <c r="V387" s="99">
        <v>550</v>
      </c>
      <c r="W387" s="99">
        <v>550</v>
      </c>
      <c r="X387" s="2" t="s">
        <v>2596</v>
      </c>
      <c r="Y387" s="2" t="s">
        <v>2597</v>
      </c>
      <c r="Z387" s="98">
        <f t="shared" si="3"/>
        <v>0</v>
      </c>
      <c r="AA387" s="2"/>
    </row>
    <row r="388" spans="1:27" x14ac:dyDescent="0.25">
      <c r="A388" s="2">
        <v>2023</v>
      </c>
      <c r="B388" s="2">
        <v>0</v>
      </c>
      <c r="C388" s="2">
        <v>32701</v>
      </c>
      <c r="D388" s="2">
        <v>2060001</v>
      </c>
      <c r="E388" s="2" t="str">
        <f t="shared" si="2"/>
        <v>327012060001</v>
      </c>
      <c r="F388" s="2" t="s">
        <v>279</v>
      </c>
      <c r="G388" s="2"/>
      <c r="H388" s="2">
        <v>2020007037</v>
      </c>
      <c r="I388" s="2" t="s">
        <v>2564</v>
      </c>
      <c r="J388" s="2"/>
      <c r="K388" s="2" t="s">
        <v>2599</v>
      </c>
      <c r="L388" s="96">
        <v>44562</v>
      </c>
      <c r="M388" s="2"/>
      <c r="N388" s="2"/>
      <c r="O388" s="2"/>
      <c r="P388" s="2"/>
      <c r="Q388" s="2"/>
      <c r="R388" s="2" t="s">
        <v>2600</v>
      </c>
      <c r="S388" s="2"/>
      <c r="T388" s="2" t="s">
        <v>2601</v>
      </c>
      <c r="U388" s="2"/>
      <c r="V388" s="99">
        <v>43.56</v>
      </c>
      <c r="W388" s="99">
        <v>43.56</v>
      </c>
      <c r="X388" s="2" t="s">
        <v>2596</v>
      </c>
      <c r="Y388" s="2" t="s">
        <v>2597</v>
      </c>
      <c r="Z388" s="98">
        <f t="shared" si="3"/>
        <v>0</v>
      </c>
      <c r="AA388" s="2"/>
    </row>
    <row r="389" spans="1:27" x14ac:dyDescent="0.25">
      <c r="A389" s="2">
        <v>2023</v>
      </c>
      <c r="B389" s="2">
        <v>0</v>
      </c>
      <c r="C389" s="2">
        <v>32701</v>
      </c>
      <c r="D389" s="2">
        <v>2200001</v>
      </c>
      <c r="E389" s="2" t="str">
        <f t="shared" si="2"/>
        <v>327012200001</v>
      </c>
      <c r="F389" s="2" t="s">
        <v>390</v>
      </c>
      <c r="G389" s="2"/>
      <c r="H389" s="2">
        <v>2022019334</v>
      </c>
      <c r="I389" s="2" t="s">
        <v>2602</v>
      </c>
      <c r="J389" s="2"/>
      <c r="K389" s="2" t="s">
        <v>2603</v>
      </c>
      <c r="L389" s="96">
        <v>44840</v>
      </c>
      <c r="M389" s="2">
        <v>2022014313</v>
      </c>
      <c r="N389" s="2"/>
      <c r="O389" s="2"/>
      <c r="P389" s="2"/>
      <c r="Q389" s="2"/>
      <c r="R389" s="2" t="s">
        <v>2604</v>
      </c>
      <c r="S389" s="2"/>
      <c r="T389" s="2" t="s">
        <v>2605</v>
      </c>
      <c r="U389" s="2"/>
      <c r="V389" s="99">
        <v>235.36</v>
      </c>
      <c r="W389" s="99">
        <v>235.36</v>
      </c>
      <c r="X389" s="2" t="s">
        <v>2596</v>
      </c>
      <c r="Y389" s="2" t="s">
        <v>2597</v>
      </c>
      <c r="Z389" s="98">
        <f t="shared" si="3"/>
        <v>0</v>
      </c>
      <c r="AA389" s="2"/>
    </row>
    <row r="390" spans="1:27" x14ac:dyDescent="0.25">
      <c r="A390" s="2">
        <v>2023</v>
      </c>
      <c r="B390" s="2">
        <v>0</v>
      </c>
      <c r="C390" s="2">
        <v>32701</v>
      </c>
      <c r="D390" s="2">
        <v>2200010</v>
      </c>
      <c r="E390" s="2" t="str">
        <f t="shared" si="2"/>
        <v>327012200010</v>
      </c>
      <c r="F390" s="2" t="s">
        <v>393</v>
      </c>
      <c r="G390" s="2"/>
      <c r="H390" s="2">
        <v>2020014540</v>
      </c>
      <c r="I390" s="2" t="s">
        <v>2564</v>
      </c>
      <c r="J390" s="2"/>
      <c r="K390" s="2" t="s">
        <v>2606</v>
      </c>
      <c r="L390" s="96">
        <v>44562</v>
      </c>
      <c r="M390" s="2"/>
      <c r="N390" s="2"/>
      <c r="O390" s="2"/>
      <c r="P390" s="2"/>
      <c r="Q390" s="2"/>
      <c r="R390" s="2" t="s">
        <v>2600</v>
      </c>
      <c r="S390" s="2"/>
      <c r="T390" s="2" t="s">
        <v>2601</v>
      </c>
      <c r="U390" s="2"/>
      <c r="V390" s="99">
        <v>87.12</v>
      </c>
      <c r="W390" s="99">
        <v>87.12</v>
      </c>
      <c r="X390" s="2" t="s">
        <v>2596</v>
      </c>
      <c r="Y390" s="2" t="s">
        <v>2597</v>
      </c>
      <c r="Z390" s="98">
        <f t="shared" si="3"/>
        <v>0</v>
      </c>
      <c r="AA390" s="2"/>
    </row>
    <row r="391" spans="1:27" x14ac:dyDescent="0.25">
      <c r="A391" s="2">
        <v>2023</v>
      </c>
      <c r="B391" s="2">
        <v>0</v>
      </c>
      <c r="C391" s="2">
        <v>32701</v>
      </c>
      <c r="D391" s="2">
        <v>2210001</v>
      </c>
      <c r="E391" s="2" t="str">
        <f t="shared" si="2"/>
        <v>327012210001</v>
      </c>
      <c r="F391" s="2" t="s">
        <v>1758</v>
      </c>
      <c r="G391" s="2"/>
      <c r="H391" s="2">
        <v>2022012749</v>
      </c>
      <c r="I391" s="2" t="s">
        <v>2564</v>
      </c>
      <c r="J391" s="2"/>
      <c r="K391" s="2" t="s">
        <v>2607</v>
      </c>
      <c r="L391" s="96">
        <v>44741</v>
      </c>
      <c r="M391" s="2"/>
      <c r="N391" s="2"/>
      <c r="O391" s="2"/>
      <c r="P391" s="2"/>
      <c r="Q391" s="2"/>
      <c r="R391" s="2" t="s">
        <v>2608</v>
      </c>
      <c r="S391" s="2"/>
      <c r="T391" s="2" t="s">
        <v>2609</v>
      </c>
      <c r="U391" s="2"/>
      <c r="V391" s="97">
        <v>1500</v>
      </c>
      <c r="W391" s="97">
        <v>1500</v>
      </c>
      <c r="X391" s="2" t="s">
        <v>2596</v>
      </c>
      <c r="Y391" s="2" t="s">
        <v>2597</v>
      </c>
      <c r="Z391" s="98">
        <f t="shared" si="3"/>
        <v>0</v>
      </c>
      <c r="AA391" s="2"/>
    </row>
    <row r="392" spans="1:27" x14ac:dyDescent="0.25">
      <c r="A392" s="2">
        <v>2023</v>
      </c>
      <c r="B392" s="2">
        <v>0</v>
      </c>
      <c r="C392" s="2">
        <v>32701</v>
      </c>
      <c r="D392" s="2">
        <v>2210201</v>
      </c>
      <c r="E392" s="2" t="str">
        <f t="shared" si="2"/>
        <v>327012210201</v>
      </c>
      <c r="F392" s="2" t="s">
        <v>405</v>
      </c>
      <c r="G392" s="2"/>
      <c r="H392" s="2">
        <v>2022018472</v>
      </c>
      <c r="I392" s="2" t="s">
        <v>2564</v>
      </c>
      <c r="J392" s="2"/>
      <c r="K392" s="2" t="s">
        <v>2649</v>
      </c>
      <c r="L392" s="96">
        <v>44831</v>
      </c>
      <c r="M392" s="2"/>
      <c r="N392" s="2"/>
      <c r="O392" s="2"/>
      <c r="P392" s="2"/>
      <c r="Q392" s="2"/>
      <c r="R392" s="2" t="s">
        <v>2608</v>
      </c>
      <c r="S392" s="2"/>
      <c r="T392" s="2" t="s">
        <v>2609</v>
      </c>
      <c r="U392" s="2"/>
      <c r="V392" s="97">
        <v>6500</v>
      </c>
      <c r="W392" s="97">
        <v>6500</v>
      </c>
      <c r="X392" s="2" t="s">
        <v>2596</v>
      </c>
      <c r="Y392" s="2" t="s">
        <v>2597</v>
      </c>
      <c r="Z392" s="98">
        <f t="shared" si="3"/>
        <v>0</v>
      </c>
      <c r="AA392" s="2"/>
    </row>
    <row r="393" spans="1:27" x14ac:dyDescent="0.25">
      <c r="A393" s="2">
        <v>2023</v>
      </c>
      <c r="B393" s="2">
        <v>0</v>
      </c>
      <c r="C393" s="2">
        <v>32701</v>
      </c>
      <c r="D393" s="2">
        <v>2220001</v>
      </c>
      <c r="E393" s="2" t="str">
        <f t="shared" si="2"/>
        <v>327012220001</v>
      </c>
      <c r="F393" s="2" t="s">
        <v>1777</v>
      </c>
      <c r="G393" s="2"/>
      <c r="H393" s="2">
        <v>2022003756</v>
      </c>
      <c r="I393" s="2" t="s">
        <v>2564</v>
      </c>
      <c r="J393" s="2"/>
      <c r="K393" s="2" t="s">
        <v>2619</v>
      </c>
      <c r="L393" s="96">
        <v>44659</v>
      </c>
      <c r="M393" s="2"/>
      <c r="N393" s="2"/>
      <c r="O393" s="2"/>
      <c r="P393" s="2"/>
      <c r="Q393" s="2"/>
      <c r="R393" s="2" t="s">
        <v>2620</v>
      </c>
      <c r="S393" s="2"/>
      <c r="T393" s="2" t="s">
        <v>2621</v>
      </c>
      <c r="U393" s="2"/>
      <c r="V393" s="99">
        <v>350</v>
      </c>
      <c r="W393" s="99">
        <v>350</v>
      </c>
      <c r="X393" s="2" t="s">
        <v>2596</v>
      </c>
      <c r="Y393" s="2" t="s">
        <v>2597</v>
      </c>
      <c r="Z393" s="98">
        <f t="shared" si="3"/>
        <v>0</v>
      </c>
      <c r="AA393" s="2"/>
    </row>
    <row r="394" spans="1:27" x14ac:dyDescent="0.25">
      <c r="A394" s="2">
        <v>2023</v>
      </c>
      <c r="B394" s="2">
        <v>0</v>
      </c>
      <c r="C394" s="2">
        <v>32701</v>
      </c>
      <c r="D394" s="2">
        <v>2220001</v>
      </c>
      <c r="E394" s="2" t="str">
        <f t="shared" si="2"/>
        <v>327012220001</v>
      </c>
      <c r="F394" s="2" t="s">
        <v>1777</v>
      </c>
      <c r="G394" s="2"/>
      <c r="H394" s="2">
        <v>2022003755</v>
      </c>
      <c r="I394" s="2" t="s">
        <v>2564</v>
      </c>
      <c r="J394" s="2"/>
      <c r="K394" s="2" t="s">
        <v>2613</v>
      </c>
      <c r="L394" s="96">
        <v>44659</v>
      </c>
      <c r="M394" s="2"/>
      <c r="N394" s="2"/>
      <c r="O394" s="2"/>
      <c r="P394" s="2"/>
      <c r="Q394" s="2"/>
      <c r="R394" s="2" t="s">
        <v>2614</v>
      </c>
      <c r="S394" s="2"/>
      <c r="T394" s="2" t="s">
        <v>2615</v>
      </c>
      <c r="U394" s="2"/>
      <c r="V394" s="99">
        <v>400</v>
      </c>
      <c r="W394" s="99">
        <v>400</v>
      </c>
      <c r="X394" s="2" t="s">
        <v>2596</v>
      </c>
      <c r="Y394" s="2" t="s">
        <v>2597</v>
      </c>
      <c r="Z394" s="98">
        <f t="shared" si="3"/>
        <v>0</v>
      </c>
      <c r="AA394" s="2"/>
    </row>
    <row r="395" spans="1:27" x14ac:dyDescent="0.25">
      <c r="A395" s="2">
        <v>2023</v>
      </c>
      <c r="B395" s="2">
        <v>0</v>
      </c>
      <c r="C395" s="2">
        <v>32701</v>
      </c>
      <c r="D395" s="2">
        <v>2269904</v>
      </c>
      <c r="E395" s="2" t="str">
        <f t="shared" si="2"/>
        <v>327012269904</v>
      </c>
      <c r="F395" s="2" t="s">
        <v>477</v>
      </c>
      <c r="G395" s="2"/>
      <c r="H395" s="2">
        <v>2022005850</v>
      </c>
      <c r="I395" s="2" t="s">
        <v>2628</v>
      </c>
      <c r="J395" s="2"/>
      <c r="K395" s="2" t="s">
        <v>2651</v>
      </c>
      <c r="L395" s="96">
        <v>44824</v>
      </c>
      <c r="M395" s="2"/>
      <c r="N395" s="2"/>
      <c r="O395" s="2"/>
      <c r="P395" s="2"/>
      <c r="Q395" s="2"/>
      <c r="R395" s="2"/>
      <c r="S395" s="2"/>
      <c r="T395" s="2"/>
      <c r="U395" s="2"/>
      <c r="V395" s="99">
        <v>402.65</v>
      </c>
      <c r="W395" s="99">
        <v>402.65</v>
      </c>
      <c r="X395" s="2" t="s">
        <v>2596</v>
      </c>
      <c r="Y395" s="2" t="s">
        <v>2597</v>
      </c>
      <c r="Z395" s="98">
        <f t="shared" si="3"/>
        <v>0</v>
      </c>
      <c r="AA395" s="2"/>
    </row>
    <row r="396" spans="1:27" x14ac:dyDescent="0.25">
      <c r="A396" s="2">
        <v>2023</v>
      </c>
      <c r="B396" s="2">
        <v>0</v>
      </c>
      <c r="C396" s="2">
        <v>32701</v>
      </c>
      <c r="D396" s="2">
        <v>2269904</v>
      </c>
      <c r="E396" s="2" t="str">
        <f t="shared" si="2"/>
        <v>327012269904</v>
      </c>
      <c r="F396" s="2" t="s">
        <v>477</v>
      </c>
      <c r="G396" s="2"/>
      <c r="H396" s="2">
        <v>2022005850</v>
      </c>
      <c r="I396" s="2" t="s">
        <v>2628</v>
      </c>
      <c r="J396" s="2"/>
      <c r="K396" s="2" t="s">
        <v>2651</v>
      </c>
      <c r="L396" s="96">
        <v>44824</v>
      </c>
      <c r="M396" s="2"/>
      <c r="N396" s="2"/>
      <c r="O396" s="2"/>
      <c r="P396" s="2"/>
      <c r="Q396" s="2"/>
      <c r="R396" s="2"/>
      <c r="S396" s="2"/>
      <c r="T396" s="2"/>
      <c r="U396" s="2"/>
      <c r="V396" s="99">
        <v>786.5</v>
      </c>
      <c r="W396" s="99">
        <v>786.5</v>
      </c>
      <c r="X396" s="2" t="s">
        <v>2596</v>
      </c>
      <c r="Y396" s="2" t="s">
        <v>2597</v>
      </c>
      <c r="Z396" s="98">
        <f t="shared" si="3"/>
        <v>0</v>
      </c>
      <c r="AA396" s="2"/>
    </row>
    <row r="397" spans="1:27" x14ac:dyDescent="0.25">
      <c r="A397" s="2">
        <v>2023</v>
      </c>
      <c r="B397" s="2">
        <v>0</v>
      </c>
      <c r="C397" s="2">
        <v>32702</v>
      </c>
      <c r="D397" s="2">
        <v>2020001</v>
      </c>
      <c r="E397" s="2" t="str">
        <f t="shared" si="2"/>
        <v>327022020001</v>
      </c>
      <c r="F397" s="2" t="s">
        <v>257</v>
      </c>
      <c r="G397" s="2"/>
      <c r="H397" s="2">
        <v>2021018128</v>
      </c>
      <c r="I397" s="2" t="s">
        <v>2602</v>
      </c>
      <c r="J397" s="2"/>
      <c r="K397" s="2" t="s">
        <v>2646</v>
      </c>
      <c r="L397" s="96">
        <v>44562</v>
      </c>
      <c r="M397" s="2">
        <v>2021006441</v>
      </c>
      <c r="N397" s="2"/>
      <c r="O397" s="2"/>
      <c r="P397" s="2"/>
      <c r="Q397" s="2"/>
      <c r="R397" s="2" t="s">
        <v>2647</v>
      </c>
      <c r="S397" s="2"/>
      <c r="T397" s="2" t="s">
        <v>2648</v>
      </c>
      <c r="U397" s="2"/>
      <c r="V397" s="97">
        <v>10890</v>
      </c>
      <c r="W397" s="97">
        <v>10890</v>
      </c>
      <c r="X397" s="2" t="s">
        <v>2596</v>
      </c>
      <c r="Y397" s="2" t="s">
        <v>2597</v>
      </c>
      <c r="Z397" s="98">
        <f t="shared" si="3"/>
        <v>0</v>
      </c>
      <c r="AA397" s="2"/>
    </row>
    <row r="398" spans="1:27" x14ac:dyDescent="0.25">
      <c r="A398" s="2">
        <v>2023</v>
      </c>
      <c r="B398" s="2">
        <v>0</v>
      </c>
      <c r="C398" s="2">
        <v>32702</v>
      </c>
      <c r="D398" s="2">
        <v>2060001</v>
      </c>
      <c r="E398" s="2" t="str">
        <f t="shared" ref="E398:E461" si="4">_xlfn.CONCAT(C398,D398)</f>
        <v>327022060001</v>
      </c>
      <c r="F398" s="2" t="s">
        <v>279</v>
      </c>
      <c r="G398" s="2"/>
      <c r="H398" s="2">
        <v>2020007037</v>
      </c>
      <c r="I398" s="2" t="s">
        <v>2564</v>
      </c>
      <c r="J398" s="2"/>
      <c r="K398" s="2" t="s">
        <v>2599</v>
      </c>
      <c r="L398" s="96">
        <v>44562</v>
      </c>
      <c r="M398" s="2"/>
      <c r="N398" s="2"/>
      <c r="O398" s="2"/>
      <c r="P398" s="2"/>
      <c r="Q398" s="2"/>
      <c r="R398" s="2" t="s">
        <v>2600</v>
      </c>
      <c r="S398" s="2"/>
      <c r="T398" s="2" t="s">
        <v>2601</v>
      </c>
      <c r="U398" s="2"/>
      <c r="V398" s="99">
        <v>290.39999999999998</v>
      </c>
      <c r="W398" s="99">
        <v>290.39999999999998</v>
      </c>
      <c r="X398" s="2" t="s">
        <v>2596</v>
      </c>
      <c r="Y398" s="2" t="s">
        <v>2597</v>
      </c>
      <c r="Z398" s="98">
        <f t="shared" ref="Z398:Z461" si="5">+V398-W398</f>
        <v>0</v>
      </c>
      <c r="AA398" s="2"/>
    </row>
    <row r="399" spans="1:27" x14ac:dyDescent="0.25">
      <c r="A399" s="2">
        <v>2023</v>
      </c>
      <c r="B399" s="2">
        <v>0</v>
      </c>
      <c r="C399" s="2">
        <v>32702</v>
      </c>
      <c r="D399" s="2">
        <v>2200001</v>
      </c>
      <c r="E399" s="2" t="str">
        <f t="shared" si="4"/>
        <v>327022200001</v>
      </c>
      <c r="F399" s="2" t="s">
        <v>388</v>
      </c>
      <c r="G399" s="2"/>
      <c r="H399" s="2">
        <v>2022019334</v>
      </c>
      <c r="I399" s="2" t="s">
        <v>2602</v>
      </c>
      <c r="J399" s="2"/>
      <c r="K399" s="2" t="s">
        <v>2603</v>
      </c>
      <c r="L399" s="96">
        <v>44840</v>
      </c>
      <c r="M399" s="2">
        <v>2022014313</v>
      </c>
      <c r="N399" s="2"/>
      <c r="O399" s="2"/>
      <c r="P399" s="2"/>
      <c r="Q399" s="2"/>
      <c r="R399" s="2" t="s">
        <v>2604</v>
      </c>
      <c r="S399" s="2"/>
      <c r="T399" s="2" t="s">
        <v>2605</v>
      </c>
      <c r="U399" s="2"/>
      <c r="V399" s="99">
        <v>141.22</v>
      </c>
      <c r="W399" s="99">
        <v>141.22</v>
      </c>
      <c r="X399" s="2" t="s">
        <v>2596</v>
      </c>
      <c r="Y399" s="2" t="s">
        <v>2597</v>
      </c>
      <c r="Z399" s="98">
        <f t="shared" si="5"/>
        <v>0</v>
      </c>
      <c r="AA399" s="2"/>
    </row>
    <row r="400" spans="1:27" x14ac:dyDescent="0.25">
      <c r="A400" s="2">
        <v>2023</v>
      </c>
      <c r="B400" s="2">
        <v>0</v>
      </c>
      <c r="C400" s="2">
        <v>32702</v>
      </c>
      <c r="D400" s="2">
        <v>2200010</v>
      </c>
      <c r="E400" s="2" t="str">
        <f t="shared" si="4"/>
        <v>327022200010</v>
      </c>
      <c r="F400" s="2" t="s">
        <v>393</v>
      </c>
      <c r="G400" s="2"/>
      <c r="H400" s="2">
        <v>2020014540</v>
      </c>
      <c r="I400" s="2" t="s">
        <v>2564</v>
      </c>
      <c r="J400" s="2"/>
      <c r="K400" s="2" t="s">
        <v>2606</v>
      </c>
      <c r="L400" s="96">
        <v>44562</v>
      </c>
      <c r="M400" s="2"/>
      <c r="N400" s="2"/>
      <c r="O400" s="2"/>
      <c r="P400" s="2"/>
      <c r="Q400" s="2"/>
      <c r="R400" s="2" t="s">
        <v>2600</v>
      </c>
      <c r="S400" s="2"/>
      <c r="T400" s="2" t="s">
        <v>2601</v>
      </c>
      <c r="U400" s="2"/>
      <c r="V400" s="99">
        <v>762.3</v>
      </c>
      <c r="W400" s="99">
        <v>762.3</v>
      </c>
      <c r="X400" s="2" t="s">
        <v>2596</v>
      </c>
      <c r="Y400" s="2" t="s">
        <v>2597</v>
      </c>
      <c r="Z400" s="98">
        <f t="shared" si="5"/>
        <v>0</v>
      </c>
      <c r="AA400" s="2"/>
    </row>
    <row r="401" spans="1:27" x14ac:dyDescent="0.25">
      <c r="A401" s="2">
        <v>2023</v>
      </c>
      <c r="B401" s="2">
        <v>0</v>
      </c>
      <c r="C401" s="2">
        <v>32702</v>
      </c>
      <c r="D401" s="2">
        <v>2210001</v>
      </c>
      <c r="E401" s="2" t="str">
        <f t="shared" si="4"/>
        <v>327022210001</v>
      </c>
      <c r="F401" s="2" t="s">
        <v>1758</v>
      </c>
      <c r="G401" s="2"/>
      <c r="H401" s="2">
        <v>2022012749</v>
      </c>
      <c r="I401" s="2" t="s">
        <v>2564</v>
      </c>
      <c r="J401" s="2"/>
      <c r="K401" s="2" t="s">
        <v>2607</v>
      </c>
      <c r="L401" s="96">
        <v>44741</v>
      </c>
      <c r="M401" s="2"/>
      <c r="N401" s="2"/>
      <c r="O401" s="2"/>
      <c r="P401" s="2"/>
      <c r="Q401" s="2"/>
      <c r="R401" s="2" t="s">
        <v>2608</v>
      </c>
      <c r="S401" s="2"/>
      <c r="T401" s="2" t="s">
        <v>2609</v>
      </c>
      <c r="U401" s="2"/>
      <c r="V401" s="97">
        <v>10800</v>
      </c>
      <c r="W401" s="97">
        <v>10800</v>
      </c>
      <c r="X401" s="2" t="s">
        <v>2596</v>
      </c>
      <c r="Y401" s="2" t="s">
        <v>2597</v>
      </c>
      <c r="Z401" s="98">
        <f t="shared" si="5"/>
        <v>0</v>
      </c>
      <c r="AA401" s="2"/>
    </row>
    <row r="402" spans="1:27" x14ac:dyDescent="0.25">
      <c r="A402" s="2">
        <v>2023</v>
      </c>
      <c r="B402" s="2">
        <v>0</v>
      </c>
      <c r="C402" s="2">
        <v>32702</v>
      </c>
      <c r="D402" s="2">
        <v>2220001</v>
      </c>
      <c r="E402" s="2" t="str">
        <f t="shared" si="4"/>
        <v>327022220001</v>
      </c>
      <c r="F402" s="2" t="s">
        <v>421</v>
      </c>
      <c r="G402" s="2"/>
      <c r="H402" s="2">
        <v>2022003756</v>
      </c>
      <c r="I402" s="2" t="s">
        <v>2564</v>
      </c>
      <c r="J402" s="2"/>
      <c r="K402" s="2" t="s">
        <v>2619</v>
      </c>
      <c r="L402" s="96">
        <v>44659</v>
      </c>
      <c r="M402" s="2"/>
      <c r="N402" s="2"/>
      <c r="O402" s="2"/>
      <c r="P402" s="2"/>
      <c r="Q402" s="2"/>
      <c r="R402" s="2" t="s">
        <v>2620</v>
      </c>
      <c r="S402" s="2"/>
      <c r="T402" s="2" t="s">
        <v>2621</v>
      </c>
      <c r="U402" s="2"/>
      <c r="V402" s="99">
        <v>250</v>
      </c>
      <c r="W402" s="99">
        <v>250</v>
      </c>
      <c r="X402" s="2" t="s">
        <v>2596</v>
      </c>
      <c r="Y402" s="2" t="s">
        <v>2597</v>
      </c>
      <c r="Z402" s="98">
        <f t="shared" si="5"/>
        <v>0</v>
      </c>
      <c r="AA402" s="2"/>
    </row>
    <row r="403" spans="1:27" x14ac:dyDescent="0.25">
      <c r="A403" s="2">
        <v>2023</v>
      </c>
      <c r="B403" s="2">
        <v>0</v>
      </c>
      <c r="C403" s="2">
        <v>32702</v>
      </c>
      <c r="D403" s="2">
        <v>2220001</v>
      </c>
      <c r="E403" s="2" t="str">
        <f t="shared" si="4"/>
        <v>327022220001</v>
      </c>
      <c r="F403" s="2" t="s">
        <v>421</v>
      </c>
      <c r="G403" s="2"/>
      <c r="H403" s="2">
        <v>2022003755</v>
      </c>
      <c r="I403" s="2" t="s">
        <v>2564</v>
      </c>
      <c r="J403" s="2"/>
      <c r="K403" s="2" t="s">
        <v>2613</v>
      </c>
      <c r="L403" s="96">
        <v>44659</v>
      </c>
      <c r="M403" s="2"/>
      <c r="N403" s="2"/>
      <c r="O403" s="2"/>
      <c r="P403" s="2"/>
      <c r="Q403" s="2"/>
      <c r="R403" s="2" t="s">
        <v>2614</v>
      </c>
      <c r="S403" s="2"/>
      <c r="T403" s="2" t="s">
        <v>2615</v>
      </c>
      <c r="U403" s="2"/>
      <c r="V403" s="99">
        <v>250</v>
      </c>
      <c r="W403" s="99">
        <v>250</v>
      </c>
      <c r="X403" s="2" t="s">
        <v>2596</v>
      </c>
      <c r="Y403" s="2" t="s">
        <v>2597</v>
      </c>
      <c r="Z403" s="98">
        <f t="shared" si="5"/>
        <v>0</v>
      </c>
      <c r="AA403" s="2"/>
    </row>
    <row r="404" spans="1:27" x14ac:dyDescent="0.25">
      <c r="A404" s="2">
        <v>2023</v>
      </c>
      <c r="B404" s="2">
        <v>0</v>
      </c>
      <c r="C404" s="2">
        <v>32702</v>
      </c>
      <c r="D404" s="2">
        <v>2269909</v>
      </c>
      <c r="E404" s="2" t="str">
        <f t="shared" si="4"/>
        <v>327022269909</v>
      </c>
      <c r="F404" s="2" t="s">
        <v>483</v>
      </c>
      <c r="G404" s="2"/>
      <c r="H404" s="2">
        <v>2022005850</v>
      </c>
      <c r="I404" s="2" t="s">
        <v>2628</v>
      </c>
      <c r="J404" s="2"/>
      <c r="K404" s="2" t="s">
        <v>2651</v>
      </c>
      <c r="L404" s="96">
        <v>44824</v>
      </c>
      <c r="M404" s="2"/>
      <c r="N404" s="2"/>
      <c r="O404" s="2"/>
      <c r="P404" s="2"/>
      <c r="Q404" s="2"/>
      <c r="R404" s="2"/>
      <c r="S404" s="2"/>
      <c r="T404" s="2"/>
      <c r="U404" s="2"/>
      <c r="V404" s="99">
        <v>242</v>
      </c>
      <c r="W404" s="99">
        <v>242</v>
      </c>
      <c r="X404" s="2" t="s">
        <v>2596</v>
      </c>
      <c r="Y404" s="2" t="s">
        <v>2597</v>
      </c>
      <c r="Z404" s="98">
        <f t="shared" si="5"/>
        <v>0</v>
      </c>
      <c r="AA404" s="2"/>
    </row>
    <row r="405" spans="1:27" x14ac:dyDescent="0.25">
      <c r="A405" s="2">
        <v>2023</v>
      </c>
      <c r="B405" s="2">
        <v>0</v>
      </c>
      <c r="C405" s="2">
        <v>33000</v>
      </c>
      <c r="D405" s="2">
        <v>2020002</v>
      </c>
      <c r="E405" s="2" t="str">
        <f t="shared" si="4"/>
        <v>330002020002</v>
      </c>
      <c r="F405" s="2" t="s">
        <v>263</v>
      </c>
      <c r="G405" s="2"/>
      <c r="H405" s="2">
        <v>2021014747</v>
      </c>
      <c r="I405" s="2" t="s">
        <v>2564</v>
      </c>
      <c r="J405" s="2"/>
      <c r="K405" s="2" t="s">
        <v>2674</v>
      </c>
      <c r="L405" s="96">
        <v>44562</v>
      </c>
      <c r="M405" s="2"/>
      <c r="N405" s="2"/>
      <c r="O405" s="2"/>
      <c r="P405" s="2"/>
      <c r="Q405" s="2"/>
      <c r="R405" s="2" t="s">
        <v>2675</v>
      </c>
      <c r="S405" s="2"/>
      <c r="T405" s="2" t="s">
        <v>2676</v>
      </c>
      <c r="U405" s="2"/>
      <c r="V405" s="97">
        <v>5280</v>
      </c>
      <c r="W405" s="97">
        <v>5280</v>
      </c>
      <c r="X405" s="2" t="s">
        <v>2596</v>
      </c>
      <c r="Y405" s="2" t="s">
        <v>2597</v>
      </c>
      <c r="Z405" s="98">
        <f t="shared" si="5"/>
        <v>0</v>
      </c>
      <c r="AA405" s="2"/>
    </row>
    <row r="406" spans="1:27" x14ac:dyDescent="0.25">
      <c r="A406" s="2">
        <v>2023</v>
      </c>
      <c r="B406" s="2">
        <v>0</v>
      </c>
      <c r="C406" s="2">
        <v>33000</v>
      </c>
      <c r="D406" s="2">
        <v>2030001</v>
      </c>
      <c r="E406" s="2" t="str">
        <f t="shared" si="4"/>
        <v>330002030001</v>
      </c>
      <c r="F406" s="2" t="s">
        <v>1730</v>
      </c>
      <c r="G406" s="2"/>
      <c r="H406" s="2">
        <v>2022005847</v>
      </c>
      <c r="I406" s="2" t="s">
        <v>2628</v>
      </c>
      <c r="J406" s="2"/>
      <c r="K406" s="2" t="s">
        <v>2677</v>
      </c>
      <c r="L406" s="96">
        <v>44824</v>
      </c>
      <c r="M406" s="2"/>
      <c r="N406" s="2"/>
      <c r="O406" s="2"/>
      <c r="P406" s="2"/>
      <c r="Q406" s="2"/>
      <c r="R406" s="2"/>
      <c r="S406" s="2"/>
      <c r="T406" s="2"/>
      <c r="U406" s="2"/>
      <c r="V406" s="99">
        <v>363</v>
      </c>
      <c r="W406" s="99">
        <v>363</v>
      </c>
      <c r="X406" s="2" t="s">
        <v>2596</v>
      </c>
      <c r="Y406" s="2" t="s">
        <v>2597</v>
      </c>
      <c r="Z406" s="98">
        <f t="shared" si="5"/>
        <v>0</v>
      </c>
      <c r="AA406" s="2"/>
    </row>
    <row r="407" spans="1:27" x14ac:dyDescent="0.25">
      <c r="A407" s="2">
        <v>2023</v>
      </c>
      <c r="B407" s="2">
        <v>0</v>
      </c>
      <c r="C407" s="2">
        <v>33000</v>
      </c>
      <c r="D407" s="2">
        <v>2030001</v>
      </c>
      <c r="E407" s="2" t="str">
        <f t="shared" si="4"/>
        <v>330002030001</v>
      </c>
      <c r="F407" s="2" t="s">
        <v>1730</v>
      </c>
      <c r="G407" s="2"/>
      <c r="H407" s="2">
        <v>2022005847</v>
      </c>
      <c r="I407" s="2" t="s">
        <v>2628</v>
      </c>
      <c r="J407" s="2"/>
      <c r="K407" s="2" t="s">
        <v>2677</v>
      </c>
      <c r="L407" s="96">
        <v>44824</v>
      </c>
      <c r="M407" s="2"/>
      <c r="N407" s="2"/>
      <c r="O407" s="2"/>
      <c r="P407" s="2"/>
      <c r="Q407" s="2"/>
      <c r="R407" s="2"/>
      <c r="S407" s="2"/>
      <c r="T407" s="2"/>
      <c r="U407" s="2"/>
      <c r="V407" s="99">
        <v>181.5</v>
      </c>
      <c r="W407" s="99">
        <v>181.5</v>
      </c>
      <c r="X407" s="2" t="s">
        <v>2596</v>
      </c>
      <c r="Y407" s="2" t="s">
        <v>2597</v>
      </c>
      <c r="Z407" s="98">
        <f t="shared" si="5"/>
        <v>0</v>
      </c>
      <c r="AA407" s="2"/>
    </row>
    <row r="408" spans="1:27" x14ac:dyDescent="0.25">
      <c r="A408" s="2">
        <v>2023</v>
      </c>
      <c r="B408" s="2">
        <v>0</v>
      </c>
      <c r="C408" s="2">
        <v>33000</v>
      </c>
      <c r="D408" s="2">
        <v>2030001</v>
      </c>
      <c r="E408" s="2" t="str">
        <f t="shared" si="4"/>
        <v>330002030001</v>
      </c>
      <c r="F408" s="2" t="s">
        <v>1730</v>
      </c>
      <c r="G408" s="2"/>
      <c r="H408" s="2">
        <v>2022005847</v>
      </c>
      <c r="I408" s="2" t="s">
        <v>2628</v>
      </c>
      <c r="J408" s="2"/>
      <c r="K408" s="2" t="s">
        <v>2677</v>
      </c>
      <c r="L408" s="96">
        <v>44824</v>
      </c>
      <c r="M408" s="2"/>
      <c r="N408" s="2"/>
      <c r="O408" s="2"/>
      <c r="P408" s="2"/>
      <c r="Q408" s="2"/>
      <c r="R408" s="2"/>
      <c r="S408" s="2"/>
      <c r="T408" s="2"/>
      <c r="U408" s="2"/>
      <c r="V408" s="99">
        <v>726</v>
      </c>
      <c r="W408" s="99">
        <v>726</v>
      </c>
      <c r="X408" s="2" t="s">
        <v>2596</v>
      </c>
      <c r="Y408" s="2" t="s">
        <v>2597</v>
      </c>
      <c r="Z408" s="98">
        <f t="shared" si="5"/>
        <v>0</v>
      </c>
      <c r="AA408" s="2"/>
    </row>
    <row r="409" spans="1:27" x14ac:dyDescent="0.25">
      <c r="A409" s="2">
        <v>2023</v>
      </c>
      <c r="B409" s="2">
        <v>0</v>
      </c>
      <c r="C409" s="2">
        <v>33000</v>
      </c>
      <c r="D409" s="2">
        <v>2030001</v>
      </c>
      <c r="E409" s="2" t="str">
        <f t="shared" si="4"/>
        <v>330002030001</v>
      </c>
      <c r="F409" s="2" t="s">
        <v>1730</v>
      </c>
      <c r="G409" s="2"/>
      <c r="H409" s="2">
        <v>2022005848</v>
      </c>
      <c r="I409" s="2" t="s">
        <v>2628</v>
      </c>
      <c r="J409" s="2"/>
      <c r="K409" s="2" t="s">
        <v>2678</v>
      </c>
      <c r="L409" s="96">
        <v>44824</v>
      </c>
      <c r="M409" s="2"/>
      <c r="N409" s="2"/>
      <c r="O409" s="2"/>
      <c r="P409" s="2"/>
      <c r="Q409" s="2"/>
      <c r="R409" s="2"/>
      <c r="S409" s="2"/>
      <c r="T409" s="2"/>
      <c r="U409" s="2"/>
      <c r="V409" s="99">
        <v>605</v>
      </c>
      <c r="W409" s="99">
        <v>605</v>
      </c>
      <c r="X409" s="2" t="s">
        <v>2596</v>
      </c>
      <c r="Y409" s="2" t="s">
        <v>2597</v>
      </c>
      <c r="Z409" s="98">
        <f t="shared" si="5"/>
        <v>0</v>
      </c>
      <c r="AA409" s="2"/>
    </row>
    <row r="410" spans="1:27" x14ac:dyDescent="0.25">
      <c r="A410" s="2">
        <v>2023</v>
      </c>
      <c r="B410" s="2">
        <v>0</v>
      </c>
      <c r="C410" s="2">
        <v>33000</v>
      </c>
      <c r="D410" s="2">
        <v>2030001</v>
      </c>
      <c r="E410" s="2" t="str">
        <f t="shared" si="4"/>
        <v>330002030001</v>
      </c>
      <c r="F410" s="2" t="s">
        <v>1730</v>
      </c>
      <c r="G410" s="2"/>
      <c r="H410" s="2">
        <v>2022005848</v>
      </c>
      <c r="I410" s="2" t="s">
        <v>2628</v>
      </c>
      <c r="J410" s="2"/>
      <c r="K410" s="2" t="s">
        <v>2678</v>
      </c>
      <c r="L410" s="96">
        <v>44824</v>
      </c>
      <c r="M410" s="2"/>
      <c r="N410" s="2"/>
      <c r="O410" s="2"/>
      <c r="P410" s="2"/>
      <c r="Q410" s="2"/>
      <c r="R410" s="2"/>
      <c r="S410" s="2"/>
      <c r="T410" s="2"/>
      <c r="U410" s="2"/>
      <c r="V410" s="99">
        <v>605</v>
      </c>
      <c r="W410" s="99">
        <v>605</v>
      </c>
      <c r="X410" s="2" t="s">
        <v>2596</v>
      </c>
      <c r="Y410" s="2" t="s">
        <v>2597</v>
      </c>
      <c r="Z410" s="98">
        <f t="shared" si="5"/>
        <v>0</v>
      </c>
      <c r="AA410" s="2"/>
    </row>
    <row r="411" spans="1:27" x14ac:dyDescent="0.25">
      <c r="A411" s="2">
        <v>2023</v>
      </c>
      <c r="B411" s="2">
        <v>0</v>
      </c>
      <c r="C411" s="2">
        <v>33000</v>
      </c>
      <c r="D411" s="2">
        <v>2030001</v>
      </c>
      <c r="E411" s="2" t="str">
        <f t="shared" si="4"/>
        <v>330002030001</v>
      </c>
      <c r="F411" s="2" t="s">
        <v>1730</v>
      </c>
      <c r="G411" s="2"/>
      <c r="H411" s="2">
        <v>2022005848</v>
      </c>
      <c r="I411" s="2" t="s">
        <v>2628</v>
      </c>
      <c r="J411" s="2"/>
      <c r="K411" s="2" t="s">
        <v>2678</v>
      </c>
      <c r="L411" s="96">
        <v>44824</v>
      </c>
      <c r="M411" s="2"/>
      <c r="N411" s="2"/>
      <c r="O411" s="2"/>
      <c r="P411" s="2"/>
      <c r="Q411" s="2"/>
      <c r="R411" s="2"/>
      <c r="S411" s="2"/>
      <c r="T411" s="2"/>
      <c r="U411" s="2"/>
      <c r="V411" s="99">
        <v>423.5</v>
      </c>
      <c r="W411" s="99">
        <v>423.5</v>
      </c>
      <c r="X411" s="2" t="s">
        <v>2596</v>
      </c>
      <c r="Y411" s="2" t="s">
        <v>2597</v>
      </c>
      <c r="Z411" s="98">
        <f t="shared" si="5"/>
        <v>0</v>
      </c>
      <c r="AA411" s="2"/>
    </row>
    <row r="412" spans="1:27" x14ac:dyDescent="0.25">
      <c r="A412" s="2">
        <v>2023</v>
      </c>
      <c r="B412" s="2">
        <v>0</v>
      </c>
      <c r="C412" s="2">
        <v>33000</v>
      </c>
      <c r="D412" s="2">
        <v>2060001</v>
      </c>
      <c r="E412" s="2" t="str">
        <f t="shared" si="4"/>
        <v>330002060001</v>
      </c>
      <c r="F412" s="2" t="s">
        <v>279</v>
      </c>
      <c r="G412" s="2"/>
      <c r="H412" s="2">
        <v>2020007037</v>
      </c>
      <c r="I412" s="2" t="s">
        <v>2564</v>
      </c>
      <c r="J412" s="2"/>
      <c r="K412" s="2" t="s">
        <v>2599</v>
      </c>
      <c r="L412" s="96">
        <v>44562</v>
      </c>
      <c r="M412" s="2"/>
      <c r="N412" s="2"/>
      <c r="O412" s="2"/>
      <c r="P412" s="2"/>
      <c r="Q412" s="2"/>
      <c r="R412" s="2" t="s">
        <v>2600</v>
      </c>
      <c r="S412" s="2"/>
      <c r="T412" s="2" t="s">
        <v>2601</v>
      </c>
      <c r="U412" s="2"/>
      <c r="V412" s="99">
        <v>675.18</v>
      </c>
      <c r="W412" s="99">
        <v>675.18</v>
      </c>
      <c r="X412" s="2" t="s">
        <v>2596</v>
      </c>
      <c r="Y412" s="2" t="s">
        <v>2597</v>
      </c>
      <c r="Z412" s="98">
        <f t="shared" si="5"/>
        <v>0</v>
      </c>
      <c r="AA412" s="2"/>
    </row>
    <row r="413" spans="1:27" x14ac:dyDescent="0.25">
      <c r="A413" s="2">
        <v>2023</v>
      </c>
      <c r="B413" s="2">
        <v>0</v>
      </c>
      <c r="C413" s="2">
        <v>33000</v>
      </c>
      <c r="D413" s="2">
        <v>2200001</v>
      </c>
      <c r="E413" s="2" t="str">
        <f t="shared" si="4"/>
        <v>330002200001</v>
      </c>
      <c r="F413" s="2" t="s">
        <v>388</v>
      </c>
      <c r="G413" s="2"/>
      <c r="H413" s="2">
        <v>2022019334</v>
      </c>
      <c r="I413" s="2" t="s">
        <v>2602</v>
      </c>
      <c r="J413" s="2"/>
      <c r="K413" s="2" t="s">
        <v>2603</v>
      </c>
      <c r="L413" s="96">
        <v>44840</v>
      </c>
      <c r="M413" s="2">
        <v>2022014313</v>
      </c>
      <c r="N413" s="2"/>
      <c r="O413" s="2"/>
      <c r="P413" s="2"/>
      <c r="Q413" s="2"/>
      <c r="R413" s="2" t="s">
        <v>2604</v>
      </c>
      <c r="S413" s="2"/>
      <c r="T413" s="2" t="s">
        <v>2605</v>
      </c>
      <c r="U413" s="2"/>
      <c r="V413" s="99">
        <v>188.29</v>
      </c>
      <c r="W413" s="99">
        <v>188.29</v>
      </c>
      <c r="X413" s="2" t="s">
        <v>2596</v>
      </c>
      <c r="Y413" s="2" t="s">
        <v>2597</v>
      </c>
      <c r="Z413" s="98">
        <f t="shared" si="5"/>
        <v>0</v>
      </c>
      <c r="AA413" s="2"/>
    </row>
    <row r="414" spans="1:27" x14ac:dyDescent="0.25">
      <c r="A414" s="2">
        <v>2023</v>
      </c>
      <c r="B414" s="2">
        <v>0</v>
      </c>
      <c r="C414" s="2">
        <v>33000</v>
      </c>
      <c r="D414" s="2">
        <v>2200010</v>
      </c>
      <c r="E414" s="2" t="str">
        <f t="shared" si="4"/>
        <v>330002200010</v>
      </c>
      <c r="F414" s="2" t="s">
        <v>393</v>
      </c>
      <c r="G414" s="2"/>
      <c r="H414" s="2">
        <v>2020014540</v>
      </c>
      <c r="I414" s="2" t="s">
        <v>2564</v>
      </c>
      <c r="J414" s="2"/>
      <c r="K414" s="2" t="s">
        <v>2606</v>
      </c>
      <c r="L414" s="96">
        <v>44562</v>
      </c>
      <c r="M414" s="2"/>
      <c r="N414" s="2"/>
      <c r="O414" s="2"/>
      <c r="P414" s="2"/>
      <c r="Q414" s="2"/>
      <c r="R414" s="2" t="s">
        <v>2600</v>
      </c>
      <c r="S414" s="2"/>
      <c r="T414" s="2" t="s">
        <v>2601</v>
      </c>
      <c r="U414" s="2"/>
      <c r="V414" s="97">
        <v>1582.68</v>
      </c>
      <c r="W414" s="97">
        <v>1582.68</v>
      </c>
      <c r="X414" s="2" t="s">
        <v>2596</v>
      </c>
      <c r="Y414" s="2" t="s">
        <v>2597</v>
      </c>
      <c r="Z414" s="98">
        <f t="shared" si="5"/>
        <v>0</v>
      </c>
      <c r="AA414" s="2"/>
    </row>
    <row r="415" spans="1:27" x14ac:dyDescent="0.25">
      <c r="A415" s="2">
        <v>2023</v>
      </c>
      <c r="B415" s="2">
        <v>0</v>
      </c>
      <c r="C415" s="2">
        <v>33000</v>
      </c>
      <c r="D415" s="2">
        <v>2210001</v>
      </c>
      <c r="E415" s="2" t="str">
        <f t="shared" si="4"/>
        <v>330002210001</v>
      </c>
      <c r="F415" s="2" t="s">
        <v>1758</v>
      </c>
      <c r="G415" s="2"/>
      <c r="H415" s="2">
        <v>2022012749</v>
      </c>
      <c r="I415" s="2" t="s">
        <v>2564</v>
      </c>
      <c r="J415" s="2"/>
      <c r="K415" s="2" t="s">
        <v>2607</v>
      </c>
      <c r="L415" s="96">
        <v>44741</v>
      </c>
      <c r="M415" s="2"/>
      <c r="N415" s="2"/>
      <c r="O415" s="2"/>
      <c r="P415" s="2"/>
      <c r="Q415" s="2"/>
      <c r="R415" s="2" t="s">
        <v>2608</v>
      </c>
      <c r="S415" s="2"/>
      <c r="T415" s="2" t="s">
        <v>2609</v>
      </c>
      <c r="U415" s="2"/>
      <c r="V415" s="97">
        <v>4200</v>
      </c>
      <c r="W415" s="97">
        <v>4200</v>
      </c>
      <c r="X415" s="2" t="s">
        <v>2596</v>
      </c>
      <c r="Y415" s="2" t="s">
        <v>2597</v>
      </c>
      <c r="Z415" s="98">
        <f t="shared" si="5"/>
        <v>0</v>
      </c>
      <c r="AA415" s="2"/>
    </row>
    <row r="416" spans="1:27" x14ac:dyDescent="0.25">
      <c r="A416" s="2">
        <v>2023</v>
      </c>
      <c r="B416" s="2">
        <v>0</v>
      </c>
      <c r="C416" s="2">
        <v>33000</v>
      </c>
      <c r="D416" s="2">
        <v>2210201</v>
      </c>
      <c r="E416" s="2" t="str">
        <f t="shared" si="4"/>
        <v>330002210201</v>
      </c>
      <c r="F416" s="2" t="s">
        <v>405</v>
      </c>
      <c r="G416" s="2"/>
      <c r="H416" s="2">
        <v>2022018472</v>
      </c>
      <c r="I416" s="2" t="s">
        <v>2564</v>
      </c>
      <c r="J416" s="2"/>
      <c r="K416" s="2" t="s">
        <v>2649</v>
      </c>
      <c r="L416" s="96">
        <v>44831</v>
      </c>
      <c r="M416" s="2"/>
      <c r="N416" s="2"/>
      <c r="O416" s="2"/>
      <c r="P416" s="2"/>
      <c r="Q416" s="2"/>
      <c r="R416" s="2" t="s">
        <v>2608</v>
      </c>
      <c r="S416" s="2"/>
      <c r="T416" s="2" t="s">
        <v>2609</v>
      </c>
      <c r="U416" s="2"/>
      <c r="V416" s="97">
        <v>5251.66</v>
      </c>
      <c r="W416" s="97">
        <v>5251.66</v>
      </c>
      <c r="X416" s="2" t="s">
        <v>2596</v>
      </c>
      <c r="Y416" s="2" t="s">
        <v>2597</v>
      </c>
      <c r="Z416" s="98">
        <f t="shared" si="5"/>
        <v>0</v>
      </c>
      <c r="AA416" s="2"/>
    </row>
    <row r="417" spans="1:27" x14ac:dyDescent="0.25">
      <c r="A417" s="2">
        <v>2023</v>
      </c>
      <c r="B417" s="2">
        <v>0</v>
      </c>
      <c r="C417" s="2">
        <v>33000</v>
      </c>
      <c r="D417" s="2">
        <v>2220001</v>
      </c>
      <c r="E417" s="2" t="str">
        <f t="shared" si="4"/>
        <v>330002220001</v>
      </c>
      <c r="F417" s="2" t="s">
        <v>1777</v>
      </c>
      <c r="G417" s="2"/>
      <c r="H417" s="2">
        <v>2022003756</v>
      </c>
      <c r="I417" s="2" t="s">
        <v>2564</v>
      </c>
      <c r="J417" s="2"/>
      <c r="K417" s="2" t="s">
        <v>2619</v>
      </c>
      <c r="L417" s="96">
        <v>44659</v>
      </c>
      <c r="M417" s="2"/>
      <c r="N417" s="2"/>
      <c r="O417" s="2"/>
      <c r="P417" s="2"/>
      <c r="Q417" s="2"/>
      <c r="R417" s="2" t="s">
        <v>2620</v>
      </c>
      <c r="S417" s="2"/>
      <c r="T417" s="2" t="s">
        <v>2621</v>
      </c>
      <c r="U417" s="2"/>
      <c r="V417" s="99">
        <v>465.05</v>
      </c>
      <c r="W417" s="99">
        <v>465.05</v>
      </c>
      <c r="X417" s="2" t="s">
        <v>2596</v>
      </c>
      <c r="Y417" s="2" t="s">
        <v>2597</v>
      </c>
      <c r="Z417" s="98">
        <f t="shared" si="5"/>
        <v>0</v>
      </c>
      <c r="AA417" s="2"/>
    </row>
    <row r="418" spans="1:27" x14ac:dyDescent="0.25">
      <c r="A418" s="2">
        <v>2023</v>
      </c>
      <c r="B418" s="2">
        <v>0</v>
      </c>
      <c r="C418" s="2">
        <v>33000</v>
      </c>
      <c r="D418" s="2">
        <v>2220001</v>
      </c>
      <c r="E418" s="2" t="str">
        <f t="shared" si="4"/>
        <v>330002220001</v>
      </c>
      <c r="F418" s="2" t="s">
        <v>1777</v>
      </c>
      <c r="G418" s="2"/>
      <c r="H418" s="2">
        <v>2022003755</v>
      </c>
      <c r="I418" s="2" t="s">
        <v>2564</v>
      </c>
      <c r="J418" s="2"/>
      <c r="K418" s="2" t="s">
        <v>2613</v>
      </c>
      <c r="L418" s="96">
        <v>44659</v>
      </c>
      <c r="M418" s="2"/>
      <c r="N418" s="2"/>
      <c r="O418" s="2"/>
      <c r="P418" s="2"/>
      <c r="Q418" s="2"/>
      <c r="R418" s="2" t="s">
        <v>2614</v>
      </c>
      <c r="S418" s="2"/>
      <c r="T418" s="2" t="s">
        <v>2615</v>
      </c>
      <c r="U418" s="2"/>
      <c r="V418" s="97">
        <v>2285</v>
      </c>
      <c r="W418" s="97">
        <v>2285</v>
      </c>
      <c r="X418" s="2" t="s">
        <v>2596</v>
      </c>
      <c r="Y418" s="2" t="s">
        <v>2597</v>
      </c>
      <c r="Z418" s="98">
        <f t="shared" si="5"/>
        <v>0</v>
      </c>
      <c r="AA418" s="2"/>
    </row>
    <row r="419" spans="1:27" x14ac:dyDescent="0.25">
      <c r="A419" s="2">
        <v>2023</v>
      </c>
      <c r="B419" s="2">
        <v>0</v>
      </c>
      <c r="C419" s="2">
        <v>33000</v>
      </c>
      <c r="D419" s="2">
        <v>2260201</v>
      </c>
      <c r="E419" s="2" t="str">
        <f t="shared" si="4"/>
        <v>330002260201</v>
      </c>
      <c r="F419" s="2" t="s">
        <v>2679</v>
      </c>
      <c r="G419" s="2"/>
      <c r="H419" s="2">
        <v>2021001026</v>
      </c>
      <c r="I419" s="2" t="s">
        <v>2564</v>
      </c>
      <c r="J419" s="2"/>
      <c r="K419" s="2" t="s">
        <v>2680</v>
      </c>
      <c r="L419" s="96">
        <v>44562</v>
      </c>
      <c r="M419" s="2"/>
      <c r="N419" s="2"/>
      <c r="O419" s="2"/>
      <c r="P419" s="2"/>
      <c r="Q419" s="2"/>
      <c r="R419" s="2" t="s">
        <v>2681</v>
      </c>
      <c r="S419" s="2"/>
      <c r="T419" s="2" t="s">
        <v>2682</v>
      </c>
      <c r="U419" s="2"/>
      <c r="V419" s="97">
        <v>1026.5999999999999</v>
      </c>
      <c r="W419" s="97">
        <v>1026.5999999999999</v>
      </c>
      <c r="X419" s="2" t="s">
        <v>2596</v>
      </c>
      <c r="Y419" s="2" t="s">
        <v>2597</v>
      </c>
      <c r="Z419" s="98">
        <f t="shared" si="5"/>
        <v>0</v>
      </c>
      <c r="AA419" s="2"/>
    </row>
    <row r="420" spans="1:27" x14ac:dyDescent="0.25">
      <c r="A420" s="2">
        <v>2023</v>
      </c>
      <c r="B420" s="2">
        <v>0</v>
      </c>
      <c r="C420" s="2">
        <v>33000</v>
      </c>
      <c r="D420" s="2">
        <v>2260201</v>
      </c>
      <c r="E420" s="2" t="str">
        <f t="shared" si="4"/>
        <v>330002260201</v>
      </c>
      <c r="F420" s="2" t="s">
        <v>2679</v>
      </c>
      <c r="G420" s="2"/>
      <c r="H420" s="2">
        <v>2021000311</v>
      </c>
      <c r="I420" s="2" t="s">
        <v>2564</v>
      </c>
      <c r="J420" s="2"/>
      <c r="K420" s="2" t="s">
        <v>2683</v>
      </c>
      <c r="L420" s="96">
        <v>44562</v>
      </c>
      <c r="M420" s="2"/>
      <c r="N420" s="2"/>
      <c r="O420" s="2"/>
      <c r="P420" s="2"/>
      <c r="Q420" s="2"/>
      <c r="R420" s="2" t="s">
        <v>2681</v>
      </c>
      <c r="S420" s="2"/>
      <c r="T420" s="2" t="s">
        <v>2682</v>
      </c>
      <c r="U420" s="2"/>
      <c r="V420" s="97">
        <v>4613.93</v>
      </c>
      <c r="W420" s="97">
        <v>4613.93</v>
      </c>
      <c r="X420" s="2" t="s">
        <v>2596</v>
      </c>
      <c r="Y420" s="2" t="s">
        <v>2597</v>
      </c>
      <c r="Z420" s="98">
        <f t="shared" si="5"/>
        <v>0</v>
      </c>
      <c r="AA420" s="2"/>
    </row>
    <row r="421" spans="1:27" x14ac:dyDescent="0.25">
      <c r="A421" s="2">
        <v>2023</v>
      </c>
      <c r="B421" s="2">
        <v>0</v>
      </c>
      <c r="C421" s="2">
        <v>33000</v>
      </c>
      <c r="D421" s="2">
        <v>2260901</v>
      </c>
      <c r="E421" s="2" t="str">
        <f t="shared" si="4"/>
        <v>330002260901</v>
      </c>
      <c r="F421" s="2" t="s">
        <v>451</v>
      </c>
      <c r="G421" s="2"/>
      <c r="H421" s="2">
        <v>2022017704</v>
      </c>
      <c r="I421" s="2" t="s">
        <v>2628</v>
      </c>
      <c r="J421" s="2"/>
      <c r="K421" s="2" t="s">
        <v>2684</v>
      </c>
      <c r="L421" s="96">
        <v>44824</v>
      </c>
      <c r="M421" s="2"/>
      <c r="N421" s="2"/>
      <c r="O421" s="2"/>
      <c r="P421" s="2"/>
      <c r="Q421" s="2"/>
      <c r="R421" s="2"/>
      <c r="S421" s="2"/>
      <c r="T421" s="2"/>
      <c r="U421" s="2"/>
      <c r="V421" s="99">
        <v>806.66</v>
      </c>
      <c r="W421" s="99">
        <v>806.66</v>
      </c>
      <c r="X421" s="2" t="s">
        <v>2596</v>
      </c>
      <c r="Y421" s="2" t="s">
        <v>2597</v>
      </c>
      <c r="Z421" s="98">
        <f t="shared" si="5"/>
        <v>0</v>
      </c>
      <c r="AA421" s="2"/>
    </row>
    <row r="422" spans="1:27" x14ac:dyDescent="0.25">
      <c r="A422" s="2">
        <v>2023</v>
      </c>
      <c r="B422" s="2">
        <v>0</v>
      </c>
      <c r="C422" s="2">
        <v>33000</v>
      </c>
      <c r="D422" s="2">
        <v>2260910</v>
      </c>
      <c r="E422" s="2" t="str">
        <f t="shared" si="4"/>
        <v>330002260910</v>
      </c>
      <c r="F422" s="2" t="s">
        <v>464</v>
      </c>
      <c r="G422" s="2"/>
      <c r="H422" s="2">
        <v>2021000311</v>
      </c>
      <c r="I422" s="2" t="s">
        <v>2564</v>
      </c>
      <c r="J422" s="2"/>
      <c r="K422" s="2" t="s">
        <v>2683</v>
      </c>
      <c r="L422" s="96">
        <v>44562</v>
      </c>
      <c r="M422" s="2"/>
      <c r="N422" s="2"/>
      <c r="O422" s="2"/>
      <c r="P422" s="2"/>
      <c r="Q422" s="2"/>
      <c r="R422" s="2" t="s">
        <v>2681</v>
      </c>
      <c r="S422" s="2"/>
      <c r="T422" s="2" t="s">
        <v>2682</v>
      </c>
      <c r="U422" s="2"/>
      <c r="V422" s="97">
        <v>1166.67</v>
      </c>
      <c r="W422" s="97">
        <v>1166.67</v>
      </c>
      <c r="X422" s="2" t="s">
        <v>2596</v>
      </c>
      <c r="Y422" s="2" t="s">
        <v>2597</v>
      </c>
      <c r="Z422" s="98">
        <f t="shared" si="5"/>
        <v>0</v>
      </c>
      <c r="AA422" s="2"/>
    </row>
    <row r="423" spans="1:27" x14ac:dyDescent="0.25">
      <c r="A423" s="2">
        <v>2023</v>
      </c>
      <c r="B423" s="2">
        <v>0</v>
      </c>
      <c r="C423" s="2">
        <v>33000</v>
      </c>
      <c r="D423" s="2">
        <v>2279900</v>
      </c>
      <c r="E423" s="2" t="str">
        <f t="shared" si="4"/>
        <v>330002279900</v>
      </c>
      <c r="F423" s="2" t="s">
        <v>535</v>
      </c>
      <c r="G423" s="2"/>
      <c r="H423" s="2">
        <v>2022013158</v>
      </c>
      <c r="I423" s="2" t="s">
        <v>2564</v>
      </c>
      <c r="J423" s="2"/>
      <c r="K423" s="2" t="s">
        <v>2685</v>
      </c>
      <c r="L423" s="96">
        <v>44748</v>
      </c>
      <c r="M423" s="2"/>
      <c r="N423" s="2"/>
      <c r="O423" s="2"/>
      <c r="P423" s="2"/>
      <c r="Q423" s="2"/>
      <c r="R423" s="2" t="s">
        <v>2686</v>
      </c>
      <c r="S423" s="2"/>
      <c r="T423" s="2" t="s">
        <v>2687</v>
      </c>
      <c r="U423" s="2"/>
      <c r="V423" s="97">
        <v>3060</v>
      </c>
      <c r="W423" s="97">
        <v>3060</v>
      </c>
      <c r="X423" s="2" t="s">
        <v>2596</v>
      </c>
      <c r="Y423" s="2" t="s">
        <v>2597</v>
      </c>
      <c r="Z423" s="98">
        <f t="shared" si="5"/>
        <v>0</v>
      </c>
      <c r="AA423" s="2"/>
    </row>
    <row r="424" spans="1:27" x14ac:dyDescent="0.25">
      <c r="A424" s="2">
        <v>2023</v>
      </c>
      <c r="B424" s="2">
        <v>0</v>
      </c>
      <c r="C424" s="2">
        <v>33000</v>
      </c>
      <c r="D424" s="2">
        <v>2400000</v>
      </c>
      <c r="E424" s="2" t="str">
        <f t="shared" si="4"/>
        <v>330002400000</v>
      </c>
      <c r="F424" s="2" t="s">
        <v>583</v>
      </c>
      <c r="G424" s="2"/>
      <c r="H424" s="2">
        <v>2021001026</v>
      </c>
      <c r="I424" s="2" t="s">
        <v>2564</v>
      </c>
      <c r="J424" s="2"/>
      <c r="K424" s="2" t="s">
        <v>2680</v>
      </c>
      <c r="L424" s="96">
        <v>44562</v>
      </c>
      <c r="M424" s="2"/>
      <c r="N424" s="2"/>
      <c r="O424" s="2"/>
      <c r="P424" s="2"/>
      <c r="Q424" s="2"/>
      <c r="R424" s="2" t="s">
        <v>2681</v>
      </c>
      <c r="S424" s="2"/>
      <c r="T424" s="2" t="s">
        <v>2682</v>
      </c>
      <c r="U424" s="2"/>
      <c r="V424" s="99">
        <v>880.77</v>
      </c>
      <c r="W424" s="99">
        <v>880.77</v>
      </c>
      <c r="X424" s="2" t="s">
        <v>2596</v>
      </c>
      <c r="Y424" s="2" t="s">
        <v>2597</v>
      </c>
      <c r="Z424" s="98">
        <f t="shared" si="5"/>
        <v>0</v>
      </c>
      <c r="AA424" s="2"/>
    </row>
    <row r="425" spans="1:27" x14ac:dyDescent="0.25">
      <c r="A425" s="2">
        <v>2023</v>
      </c>
      <c r="B425" s="2">
        <v>0</v>
      </c>
      <c r="C425" s="2">
        <v>33210</v>
      </c>
      <c r="D425" s="2">
        <v>2060001</v>
      </c>
      <c r="E425" s="2" t="str">
        <f t="shared" si="4"/>
        <v>332102060001</v>
      </c>
      <c r="F425" s="2" t="s">
        <v>279</v>
      </c>
      <c r="G425" s="2"/>
      <c r="H425" s="2">
        <v>2020007037</v>
      </c>
      <c r="I425" s="2" t="s">
        <v>2564</v>
      </c>
      <c r="J425" s="2"/>
      <c r="K425" s="2" t="s">
        <v>2599</v>
      </c>
      <c r="L425" s="96">
        <v>44562</v>
      </c>
      <c r="M425" s="2"/>
      <c r="N425" s="2"/>
      <c r="O425" s="2"/>
      <c r="P425" s="2"/>
      <c r="Q425" s="2"/>
      <c r="R425" s="2" t="s">
        <v>2600</v>
      </c>
      <c r="S425" s="2"/>
      <c r="T425" s="2" t="s">
        <v>2601</v>
      </c>
      <c r="U425" s="2"/>
      <c r="V425" s="99">
        <v>667.92</v>
      </c>
      <c r="W425" s="99">
        <v>667.92</v>
      </c>
      <c r="X425" s="2" t="s">
        <v>2596</v>
      </c>
      <c r="Y425" s="2" t="s">
        <v>2597</v>
      </c>
      <c r="Z425" s="98">
        <f t="shared" si="5"/>
        <v>0</v>
      </c>
      <c r="AA425" s="2"/>
    </row>
    <row r="426" spans="1:27" x14ac:dyDescent="0.25">
      <c r="A426" s="2">
        <v>2023</v>
      </c>
      <c r="B426" s="2">
        <v>0</v>
      </c>
      <c r="C426" s="2">
        <v>33210</v>
      </c>
      <c r="D426" s="2">
        <v>2200001</v>
      </c>
      <c r="E426" s="2" t="str">
        <f t="shared" si="4"/>
        <v>332102200001</v>
      </c>
      <c r="F426" s="2" t="s">
        <v>388</v>
      </c>
      <c r="G426" s="2"/>
      <c r="H426" s="2">
        <v>2022019334</v>
      </c>
      <c r="I426" s="2" t="s">
        <v>2602</v>
      </c>
      <c r="J426" s="2"/>
      <c r="K426" s="2" t="s">
        <v>2603</v>
      </c>
      <c r="L426" s="96">
        <v>44840</v>
      </c>
      <c r="M426" s="2">
        <v>2022014313</v>
      </c>
      <c r="N426" s="2"/>
      <c r="O426" s="2"/>
      <c r="P426" s="2"/>
      <c r="Q426" s="2"/>
      <c r="R426" s="2" t="s">
        <v>2604</v>
      </c>
      <c r="S426" s="2"/>
      <c r="T426" s="2" t="s">
        <v>2605</v>
      </c>
      <c r="U426" s="2"/>
      <c r="V426" s="99">
        <v>376.58</v>
      </c>
      <c r="W426" s="99">
        <v>376.58</v>
      </c>
      <c r="X426" s="2" t="s">
        <v>2596</v>
      </c>
      <c r="Y426" s="2" t="s">
        <v>2597</v>
      </c>
      <c r="Z426" s="98">
        <f t="shared" si="5"/>
        <v>0</v>
      </c>
      <c r="AA426" s="2"/>
    </row>
    <row r="427" spans="1:27" x14ac:dyDescent="0.25">
      <c r="A427" s="2">
        <v>2023</v>
      </c>
      <c r="B427" s="2">
        <v>0</v>
      </c>
      <c r="C427" s="2">
        <v>33210</v>
      </c>
      <c r="D427" s="2">
        <v>2200010</v>
      </c>
      <c r="E427" s="2" t="str">
        <f t="shared" si="4"/>
        <v>332102200010</v>
      </c>
      <c r="F427" s="2" t="s">
        <v>393</v>
      </c>
      <c r="G427" s="2"/>
      <c r="H427" s="2">
        <v>2020014540</v>
      </c>
      <c r="I427" s="2" t="s">
        <v>2564</v>
      </c>
      <c r="J427" s="2"/>
      <c r="K427" s="2" t="s">
        <v>2606</v>
      </c>
      <c r="L427" s="96">
        <v>44562</v>
      </c>
      <c r="M427" s="2"/>
      <c r="N427" s="2"/>
      <c r="O427" s="2"/>
      <c r="P427" s="2"/>
      <c r="Q427" s="2"/>
      <c r="R427" s="2" t="s">
        <v>2600</v>
      </c>
      <c r="S427" s="2"/>
      <c r="T427" s="2" t="s">
        <v>2601</v>
      </c>
      <c r="U427" s="2"/>
      <c r="V427" s="97">
        <v>1084.1600000000001</v>
      </c>
      <c r="W427" s="97">
        <v>1084.1600000000001</v>
      </c>
      <c r="X427" s="2" t="s">
        <v>2596</v>
      </c>
      <c r="Y427" s="2" t="s">
        <v>2597</v>
      </c>
      <c r="Z427" s="98">
        <f t="shared" si="5"/>
        <v>0</v>
      </c>
      <c r="AA427" s="2"/>
    </row>
    <row r="428" spans="1:27" x14ac:dyDescent="0.25">
      <c r="A428" s="2">
        <v>2023</v>
      </c>
      <c r="B428" s="2">
        <v>0</v>
      </c>
      <c r="C428" s="2">
        <v>33210</v>
      </c>
      <c r="D428" s="2">
        <v>2210001</v>
      </c>
      <c r="E428" s="2" t="str">
        <f t="shared" si="4"/>
        <v>332102210001</v>
      </c>
      <c r="F428" s="2" t="s">
        <v>1758</v>
      </c>
      <c r="G428" s="2"/>
      <c r="H428" s="2">
        <v>2022012749</v>
      </c>
      <c r="I428" s="2" t="s">
        <v>2564</v>
      </c>
      <c r="J428" s="2"/>
      <c r="K428" s="2" t="s">
        <v>2607</v>
      </c>
      <c r="L428" s="96">
        <v>44741</v>
      </c>
      <c r="M428" s="2"/>
      <c r="N428" s="2"/>
      <c r="O428" s="2"/>
      <c r="P428" s="2"/>
      <c r="Q428" s="2"/>
      <c r="R428" s="2" t="s">
        <v>2608</v>
      </c>
      <c r="S428" s="2"/>
      <c r="T428" s="2" t="s">
        <v>2609</v>
      </c>
      <c r="U428" s="2"/>
      <c r="V428" s="97">
        <v>7200</v>
      </c>
      <c r="W428" s="97">
        <v>7200</v>
      </c>
      <c r="X428" s="2" t="s">
        <v>2596</v>
      </c>
      <c r="Y428" s="2" t="s">
        <v>2597</v>
      </c>
      <c r="Z428" s="98">
        <f t="shared" si="5"/>
        <v>0</v>
      </c>
      <c r="AA428" s="2"/>
    </row>
    <row r="429" spans="1:27" x14ac:dyDescent="0.25">
      <c r="A429" s="2">
        <v>2023</v>
      </c>
      <c r="B429" s="2">
        <v>0</v>
      </c>
      <c r="C429" s="2">
        <v>33210</v>
      </c>
      <c r="D429" s="2">
        <v>2210301</v>
      </c>
      <c r="E429" s="2" t="str">
        <f t="shared" si="4"/>
        <v>332102210301</v>
      </c>
      <c r="F429" s="2" t="s">
        <v>407</v>
      </c>
      <c r="G429" s="2"/>
      <c r="H429" s="2">
        <v>2022003870</v>
      </c>
      <c r="I429" s="2" t="s">
        <v>2564</v>
      </c>
      <c r="J429" s="2"/>
      <c r="K429" s="2" t="s">
        <v>2610</v>
      </c>
      <c r="L429" s="96">
        <v>44834</v>
      </c>
      <c r="M429" s="2"/>
      <c r="N429" s="2"/>
      <c r="O429" s="2"/>
      <c r="P429" s="2"/>
      <c r="Q429" s="2"/>
      <c r="R429" s="2" t="s">
        <v>2611</v>
      </c>
      <c r="S429" s="2"/>
      <c r="T429" s="2" t="s">
        <v>2612</v>
      </c>
      <c r="U429" s="2"/>
      <c r="V429" s="97">
        <v>2083.33</v>
      </c>
      <c r="W429" s="97">
        <v>2083.33</v>
      </c>
      <c r="X429" s="2" t="s">
        <v>2596</v>
      </c>
      <c r="Y429" s="2" t="s">
        <v>2597</v>
      </c>
      <c r="Z429" s="98">
        <f t="shared" si="5"/>
        <v>0</v>
      </c>
      <c r="AA429" s="2"/>
    </row>
    <row r="430" spans="1:27" x14ac:dyDescent="0.25">
      <c r="A430" s="2">
        <v>2023</v>
      </c>
      <c r="B430" s="2">
        <v>0</v>
      </c>
      <c r="C430" s="2">
        <v>33210</v>
      </c>
      <c r="D430" s="2">
        <v>2220001</v>
      </c>
      <c r="E430" s="2" t="str">
        <f t="shared" si="4"/>
        <v>332102220001</v>
      </c>
      <c r="F430" s="2" t="s">
        <v>1777</v>
      </c>
      <c r="G430" s="2"/>
      <c r="H430" s="2">
        <v>2022003755</v>
      </c>
      <c r="I430" s="2" t="s">
        <v>2564</v>
      </c>
      <c r="J430" s="2"/>
      <c r="K430" s="2" t="s">
        <v>2613</v>
      </c>
      <c r="L430" s="96">
        <v>44659</v>
      </c>
      <c r="M430" s="2"/>
      <c r="N430" s="2"/>
      <c r="O430" s="2"/>
      <c r="P430" s="2"/>
      <c r="Q430" s="2"/>
      <c r="R430" s="2" t="s">
        <v>2614</v>
      </c>
      <c r="S430" s="2"/>
      <c r="T430" s="2" t="s">
        <v>2615</v>
      </c>
      <c r="U430" s="2"/>
      <c r="V430" s="97">
        <v>1900</v>
      </c>
      <c r="W430" s="97">
        <v>1900</v>
      </c>
      <c r="X430" s="2" t="s">
        <v>2596</v>
      </c>
      <c r="Y430" s="2" t="s">
        <v>2597</v>
      </c>
      <c r="Z430" s="98">
        <f t="shared" si="5"/>
        <v>0</v>
      </c>
      <c r="AA430" s="2"/>
    </row>
    <row r="431" spans="1:27" x14ac:dyDescent="0.25">
      <c r="A431" s="2">
        <v>2023</v>
      </c>
      <c r="B431" s="2">
        <v>0</v>
      </c>
      <c r="C431" s="2">
        <v>33210</v>
      </c>
      <c r="D431" s="2">
        <v>2260201</v>
      </c>
      <c r="E431" s="2" t="str">
        <f t="shared" si="4"/>
        <v>332102260201</v>
      </c>
      <c r="F431" s="2" t="s">
        <v>2679</v>
      </c>
      <c r="G431" s="2"/>
      <c r="H431" s="2">
        <v>2021001026</v>
      </c>
      <c r="I431" s="2" t="s">
        <v>2564</v>
      </c>
      <c r="J431" s="2"/>
      <c r="K431" s="2" t="s">
        <v>2680</v>
      </c>
      <c r="L431" s="96">
        <v>44562</v>
      </c>
      <c r="M431" s="2"/>
      <c r="N431" s="2"/>
      <c r="O431" s="2"/>
      <c r="P431" s="2"/>
      <c r="Q431" s="2"/>
      <c r="R431" s="2" t="s">
        <v>2681</v>
      </c>
      <c r="S431" s="2"/>
      <c r="T431" s="2" t="s">
        <v>2682</v>
      </c>
      <c r="U431" s="2"/>
      <c r="V431" s="99">
        <v>83.6</v>
      </c>
      <c r="W431" s="99">
        <v>83.6</v>
      </c>
      <c r="X431" s="2" t="s">
        <v>2596</v>
      </c>
      <c r="Y431" s="2" t="s">
        <v>2597</v>
      </c>
      <c r="Z431" s="98">
        <f t="shared" si="5"/>
        <v>0</v>
      </c>
      <c r="AA431" s="2"/>
    </row>
    <row r="432" spans="1:27" x14ac:dyDescent="0.25">
      <c r="A432" s="2">
        <v>2023</v>
      </c>
      <c r="B432" s="2">
        <v>0</v>
      </c>
      <c r="C432" s="2">
        <v>33220</v>
      </c>
      <c r="D432" s="2">
        <v>2210001</v>
      </c>
      <c r="E432" s="2" t="str">
        <f t="shared" si="4"/>
        <v>332202210001</v>
      </c>
      <c r="F432" s="2" t="s">
        <v>1758</v>
      </c>
      <c r="G432" s="2"/>
      <c r="H432" s="2">
        <v>2022012749</v>
      </c>
      <c r="I432" s="2" t="s">
        <v>2564</v>
      </c>
      <c r="J432" s="2"/>
      <c r="K432" s="2" t="s">
        <v>2607</v>
      </c>
      <c r="L432" s="96">
        <v>44741</v>
      </c>
      <c r="M432" s="2"/>
      <c r="N432" s="2"/>
      <c r="O432" s="2"/>
      <c r="P432" s="2"/>
      <c r="Q432" s="2"/>
      <c r="R432" s="2" t="s">
        <v>2608</v>
      </c>
      <c r="S432" s="2"/>
      <c r="T432" s="2" t="s">
        <v>2609</v>
      </c>
      <c r="U432" s="2"/>
      <c r="V432" s="97">
        <v>2400</v>
      </c>
      <c r="W432" s="97">
        <v>2400</v>
      </c>
      <c r="X432" s="2" t="s">
        <v>2596</v>
      </c>
      <c r="Y432" s="2" t="s">
        <v>2597</v>
      </c>
      <c r="Z432" s="98">
        <f t="shared" si="5"/>
        <v>0</v>
      </c>
      <c r="AA432" s="2"/>
    </row>
    <row r="433" spans="1:27" x14ac:dyDescent="0.25">
      <c r="A433" s="2">
        <v>2023</v>
      </c>
      <c r="B433" s="2">
        <v>0</v>
      </c>
      <c r="C433" s="2">
        <v>33220</v>
      </c>
      <c r="D433" s="2">
        <v>2210201</v>
      </c>
      <c r="E433" s="2" t="str">
        <f t="shared" si="4"/>
        <v>332202210201</v>
      </c>
      <c r="F433" s="2" t="s">
        <v>405</v>
      </c>
      <c r="G433" s="2"/>
      <c r="H433" s="2">
        <v>2022018472</v>
      </c>
      <c r="I433" s="2" t="s">
        <v>2564</v>
      </c>
      <c r="J433" s="2"/>
      <c r="K433" s="2" t="s">
        <v>2649</v>
      </c>
      <c r="L433" s="96">
        <v>44831</v>
      </c>
      <c r="M433" s="2"/>
      <c r="N433" s="2"/>
      <c r="O433" s="2"/>
      <c r="P433" s="2"/>
      <c r="Q433" s="2"/>
      <c r="R433" s="2" t="s">
        <v>2608</v>
      </c>
      <c r="S433" s="2"/>
      <c r="T433" s="2" t="s">
        <v>2609</v>
      </c>
      <c r="U433" s="2"/>
      <c r="V433" s="97">
        <v>7000</v>
      </c>
      <c r="W433" s="97">
        <v>7000</v>
      </c>
      <c r="X433" s="2" t="s">
        <v>2596</v>
      </c>
      <c r="Y433" s="2" t="s">
        <v>2597</v>
      </c>
      <c r="Z433" s="98">
        <f t="shared" si="5"/>
        <v>0</v>
      </c>
      <c r="AA433" s="2"/>
    </row>
    <row r="434" spans="1:27" x14ac:dyDescent="0.25">
      <c r="A434" s="2">
        <v>2023</v>
      </c>
      <c r="B434" s="2">
        <v>0</v>
      </c>
      <c r="C434" s="2">
        <v>33220</v>
      </c>
      <c r="D434" s="2">
        <v>2220001</v>
      </c>
      <c r="E434" s="2" t="str">
        <f t="shared" si="4"/>
        <v>332202220001</v>
      </c>
      <c r="F434" s="2" t="s">
        <v>1777</v>
      </c>
      <c r="G434" s="2"/>
      <c r="H434" s="2">
        <v>2022003755</v>
      </c>
      <c r="I434" s="2" t="s">
        <v>2564</v>
      </c>
      <c r="J434" s="2"/>
      <c r="K434" s="2" t="s">
        <v>2613</v>
      </c>
      <c r="L434" s="96">
        <v>44659</v>
      </c>
      <c r="M434" s="2"/>
      <c r="N434" s="2"/>
      <c r="O434" s="2"/>
      <c r="P434" s="2"/>
      <c r="Q434" s="2"/>
      <c r="R434" s="2" t="s">
        <v>2614</v>
      </c>
      <c r="S434" s="2"/>
      <c r="T434" s="2" t="s">
        <v>2615</v>
      </c>
      <c r="U434" s="2"/>
      <c r="V434" s="99">
        <v>700</v>
      </c>
      <c r="W434" s="99">
        <v>700</v>
      </c>
      <c r="X434" s="2" t="s">
        <v>2596</v>
      </c>
      <c r="Y434" s="2" t="s">
        <v>2597</v>
      </c>
      <c r="Z434" s="98">
        <f t="shared" si="5"/>
        <v>0</v>
      </c>
      <c r="AA434" s="2"/>
    </row>
    <row r="435" spans="1:27" x14ac:dyDescent="0.25">
      <c r="A435" s="2">
        <v>2023</v>
      </c>
      <c r="B435" s="2">
        <v>0</v>
      </c>
      <c r="C435" s="2">
        <v>33300</v>
      </c>
      <c r="D435" s="2">
        <v>2220001</v>
      </c>
      <c r="E435" s="2" t="str">
        <f t="shared" si="4"/>
        <v>333002220001</v>
      </c>
      <c r="F435" s="2" t="s">
        <v>1777</v>
      </c>
      <c r="G435" s="2"/>
      <c r="H435" s="2">
        <v>2022003755</v>
      </c>
      <c r="I435" s="2" t="s">
        <v>2564</v>
      </c>
      <c r="J435" s="2"/>
      <c r="K435" s="2" t="s">
        <v>2613</v>
      </c>
      <c r="L435" s="96">
        <v>44659</v>
      </c>
      <c r="M435" s="2"/>
      <c r="N435" s="2"/>
      <c r="O435" s="2"/>
      <c r="P435" s="2"/>
      <c r="Q435" s="2"/>
      <c r="R435" s="2" t="s">
        <v>2614</v>
      </c>
      <c r="S435" s="2"/>
      <c r="T435" s="2" t="s">
        <v>2615</v>
      </c>
      <c r="U435" s="2"/>
      <c r="V435" s="99">
        <v>450</v>
      </c>
      <c r="W435" s="99">
        <v>450</v>
      </c>
      <c r="X435" s="2" t="s">
        <v>2596</v>
      </c>
      <c r="Y435" s="2" t="s">
        <v>2597</v>
      </c>
      <c r="Z435" s="98">
        <f t="shared" si="5"/>
        <v>0</v>
      </c>
      <c r="AA435" s="2"/>
    </row>
    <row r="436" spans="1:27" x14ac:dyDescent="0.25">
      <c r="A436" s="2">
        <v>2023</v>
      </c>
      <c r="B436" s="2">
        <v>0</v>
      </c>
      <c r="C436" s="2">
        <v>33300</v>
      </c>
      <c r="D436" s="2">
        <v>2270101</v>
      </c>
      <c r="E436" s="2" t="str">
        <f t="shared" si="4"/>
        <v>333002270101</v>
      </c>
      <c r="F436" s="2" t="s">
        <v>514</v>
      </c>
      <c r="G436" s="2"/>
      <c r="H436" s="2">
        <v>2021004959</v>
      </c>
      <c r="I436" s="2" t="s">
        <v>2602</v>
      </c>
      <c r="J436" s="2"/>
      <c r="K436" s="2" t="s">
        <v>2688</v>
      </c>
      <c r="L436" s="96">
        <v>44562</v>
      </c>
      <c r="M436" s="2">
        <v>2021000469</v>
      </c>
      <c r="N436" s="2"/>
      <c r="O436" s="2"/>
      <c r="P436" s="2"/>
      <c r="Q436" s="2"/>
      <c r="R436" s="2" t="s">
        <v>2689</v>
      </c>
      <c r="S436" s="2"/>
      <c r="T436" s="2" t="s">
        <v>2690</v>
      </c>
      <c r="U436" s="2"/>
      <c r="V436" s="97">
        <v>9526.57</v>
      </c>
      <c r="W436" s="97">
        <v>9526.57</v>
      </c>
      <c r="X436" s="2" t="s">
        <v>2596</v>
      </c>
      <c r="Y436" s="2" t="s">
        <v>2597</v>
      </c>
      <c r="Z436" s="98">
        <f t="shared" si="5"/>
        <v>0</v>
      </c>
      <c r="AA436" s="2"/>
    </row>
    <row r="437" spans="1:27" x14ac:dyDescent="0.25">
      <c r="A437" s="2">
        <v>2023</v>
      </c>
      <c r="B437" s="2">
        <v>0</v>
      </c>
      <c r="C437" s="2">
        <v>33301</v>
      </c>
      <c r="D437" s="2">
        <v>2200001</v>
      </c>
      <c r="E437" s="2" t="str">
        <f t="shared" si="4"/>
        <v>333012200001</v>
      </c>
      <c r="F437" s="2" t="s">
        <v>388</v>
      </c>
      <c r="G437" s="2"/>
      <c r="H437" s="2">
        <v>2022019334</v>
      </c>
      <c r="I437" s="2" t="s">
        <v>2602</v>
      </c>
      <c r="J437" s="2"/>
      <c r="K437" s="2" t="s">
        <v>2603</v>
      </c>
      <c r="L437" s="96">
        <v>44840</v>
      </c>
      <c r="M437" s="2">
        <v>2022014313</v>
      </c>
      <c r="N437" s="2"/>
      <c r="O437" s="2"/>
      <c r="P437" s="2"/>
      <c r="Q437" s="2"/>
      <c r="R437" s="2" t="s">
        <v>2604</v>
      </c>
      <c r="S437" s="2"/>
      <c r="T437" s="2" t="s">
        <v>2605</v>
      </c>
      <c r="U437" s="2"/>
      <c r="V437" s="99">
        <v>305.97000000000003</v>
      </c>
      <c r="W437" s="99">
        <v>305.97000000000003</v>
      </c>
      <c r="X437" s="2" t="s">
        <v>2596</v>
      </c>
      <c r="Y437" s="2" t="s">
        <v>2597</v>
      </c>
      <c r="Z437" s="98">
        <f t="shared" si="5"/>
        <v>0</v>
      </c>
      <c r="AA437" s="2"/>
    </row>
    <row r="438" spans="1:27" x14ac:dyDescent="0.25">
      <c r="A438" s="2">
        <v>2023</v>
      </c>
      <c r="B438" s="2">
        <v>0</v>
      </c>
      <c r="C438" s="2">
        <v>33301</v>
      </c>
      <c r="D438" s="2">
        <v>2210001</v>
      </c>
      <c r="E438" s="2" t="str">
        <f t="shared" si="4"/>
        <v>333012210001</v>
      </c>
      <c r="F438" s="2" t="s">
        <v>1758</v>
      </c>
      <c r="G438" s="2"/>
      <c r="H438" s="2">
        <v>2022012749</v>
      </c>
      <c r="I438" s="2" t="s">
        <v>2564</v>
      </c>
      <c r="J438" s="2"/>
      <c r="K438" s="2" t="s">
        <v>2607</v>
      </c>
      <c r="L438" s="96">
        <v>44741</v>
      </c>
      <c r="M438" s="2"/>
      <c r="N438" s="2"/>
      <c r="O438" s="2"/>
      <c r="P438" s="2"/>
      <c r="Q438" s="2"/>
      <c r="R438" s="2" t="s">
        <v>2608</v>
      </c>
      <c r="S438" s="2"/>
      <c r="T438" s="2" t="s">
        <v>2609</v>
      </c>
      <c r="U438" s="2"/>
      <c r="V438" s="97">
        <v>6000</v>
      </c>
      <c r="W438" s="97">
        <v>6000</v>
      </c>
      <c r="X438" s="2" t="s">
        <v>2596</v>
      </c>
      <c r="Y438" s="2" t="s">
        <v>2597</v>
      </c>
      <c r="Z438" s="98">
        <f t="shared" si="5"/>
        <v>0</v>
      </c>
      <c r="AA438" s="2"/>
    </row>
    <row r="439" spans="1:27" x14ac:dyDescent="0.25">
      <c r="A439" s="2">
        <v>2023</v>
      </c>
      <c r="B439" s="2">
        <v>0</v>
      </c>
      <c r="C439" s="2">
        <v>33301</v>
      </c>
      <c r="D439" s="2">
        <v>2220001</v>
      </c>
      <c r="E439" s="2" t="str">
        <f t="shared" si="4"/>
        <v>333012220001</v>
      </c>
      <c r="F439" s="2" t="s">
        <v>1777</v>
      </c>
      <c r="G439" s="2"/>
      <c r="H439" s="2">
        <v>2022003756</v>
      </c>
      <c r="I439" s="2" t="s">
        <v>2564</v>
      </c>
      <c r="J439" s="2"/>
      <c r="K439" s="2" t="s">
        <v>2619</v>
      </c>
      <c r="L439" s="96">
        <v>44659</v>
      </c>
      <c r="M439" s="2"/>
      <c r="N439" s="2"/>
      <c r="O439" s="2"/>
      <c r="P439" s="2"/>
      <c r="Q439" s="2"/>
      <c r="R439" s="2" t="s">
        <v>2620</v>
      </c>
      <c r="S439" s="2"/>
      <c r="T439" s="2" t="s">
        <v>2621</v>
      </c>
      <c r="U439" s="2"/>
      <c r="V439" s="99">
        <v>100</v>
      </c>
      <c r="W439" s="99">
        <v>100</v>
      </c>
      <c r="X439" s="2" t="s">
        <v>2596</v>
      </c>
      <c r="Y439" s="2" t="s">
        <v>2597</v>
      </c>
      <c r="Z439" s="98">
        <f t="shared" si="5"/>
        <v>0</v>
      </c>
      <c r="AA439" s="2"/>
    </row>
    <row r="440" spans="1:27" x14ac:dyDescent="0.25">
      <c r="A440" s="2">
        <v>2023</v>
      </c>
      <c r="B440" s="2">
        <v>0</v>
      </c>
      <c r="C440" s="2">
        <v>33301</v>
      </c>
      <c r="D440" s="2">
        <v>2260902</v>
      </c>
      <c r="E440" s="2" t="str">
        <f t="shared" si="4"/>
        <v>333012260902</v>
      </c>
      <c r="F440" s="2" t="s">
        <v>454</v>
      </c>
      <c r="G440" s="2"/>
      <c r="H440" s="2">
        <v>2022005848</v>
      </c>
      <c r="I440" s="2" t="s">
        <v>2628</v>
      </c>
      <c r="J440" s="2"/>
      <c r="K440" s="2" t="s">
        <v>2678</v>
      </c>
      <c r="L440" s="96">
        <v>44824</v>
      </c>
      <c r="M440" s="2"/>
      <c r="N440" s="2"/>
      <c r="O440" s="2"/>
      <c r="P440" s="2"/>
      <c r="Q440" s="2"/>
      <c r="R440" s="2"/>
      <c r="S440" s="2"/>
      <c r="T440" s="2"/>
      <c r="U440" s="2"/>
      <c r="V440" s="97">
        <v>1815</v>
      </c>
      <c r="W440" s="97">
        <v>1815</v>
      </c>
      <c r="X440" s="2" t="s">
        <v>2596</v>
      </c>
      <c r="Y440" s="2" t="s">
        <v>2597</v>
      </c>
      <c r="Z440" s="98">
        <f t="shared" si="5"/>
        <v>0</v>
      </c>
      <c r="AA440" s="2"/>
    </row>
    <row r="441" spans="1:27" x14ac:dyDescent="0.25">
      <c r="A441" s="2">
        <v>2023</v>
      </c>
      <c r="B441" s="2">
        <v>0</v>
      </c>
      <c r="C441" s="2">
        <v>33301</v>
      </c>
      <c r="D441" s="2">
        <v>2260902</v>
      </c>
      <c r="E441" s="2" t="str">
        <f t="shared" si="4"/>
        <v>333012260902</v>
      </c>
      <c r="F441" s="2" t="s">
        <v>454</v>
      </c>
      <c r="G441" s="2"/>
      <c r="H441" s="2">
        <v>2021001026</v>
      </c>
      <c r="I441" s="2" t="s">
        <v>2564</v>
      </c>
      <c r="J441" s="2"/>
      <c r="K441" s="2" t="s">
        <v>2680</v>
      </c>
      <c r="L441" s="96">
        <v>44562</v>
      </c>
      <c r="M441" s="2"/>
      <c r="N441" s="2"/>
      <c r="O441" s="2"/>
      <c r="P441" s="2"/>
      <c r="Q441" s="2"/>
      <c r="R441" s="2" t="s">
        <v>2681</v>
      </c>
      <c r="S441" s="2"/>
      <c r="T441" s="2" t="s">
        <v>2682</v>
      </c>
      <c r="U441" s="2"/>
      <c r="V441" s="99">
        <v>53.93</v>
      </c>
      <c r="W441" s="99">
        <v>53.93</v>
      </c>
      <c r="X441" s="2" t="s">
        <v>2596</v>
      </c>
      <c r="Y441" s="2" t="s">
        <v>2597</v>
      </c>
      <c r="Z441" s="98">
        <f t="shared" si="5"/>
        <v>0</v>
      </c>
      <c r="AA441" s="2"/>
    </row>
    <row r="442" spans="1:27" x14ac:dyDescent="0.25">
      <c r="A442" s="2">
        <v>2023</v>
      </c>
      <c r="B442" s="2">
        <v>0</v>
      </c>
      <c r="C442" s="2">
        <v>33301</v>
      </c>
      <c r="D442" s="2">
        <v>2270101</v>
      </c>
      <c r="E442" s="2" t="str">
        <f t="shared" si="4"/>
        <v>333012270101</v>
      </c>
      <c r="F442" s="2" t="s">
        <v>514</v>
      </c>
      <c r="G442" s="2"/>
      <c r="H442" s="2">
        <v>2021004959</v>
      </c>
      <c r="I442" s="2" t="s">
        <v>2602</v>
      </c>
      <c r="J442" s="2"/>
      <c r="K442" s="2" t="s">
        <v>2688</v>
      </c>
      <c r="L442" s="96">
        <v>44562</v>
      </c>
      <c r="M442" s="2">
        <v>2021000469</v>
      </c>
      <c r="N442" s="2"/>
      <c r="O442" s="2"/>
      <c r="P442" s="2"/>
      <c r="Q442" s="2"/>
      <c r="R442" s="2" t="s">
        <v>2689</v>
      </c>
      <c r="S442" s="2"/>
      <c r="T442" s="2" t="s">
        <v>2690</v>
      </c>
      <c r="U442" s="2"/>
      <c r="V442" s="97">
        <v>1911.2</v>
      </c>
      <c r="W442" s="97">
        <v>1911.2</v>
      </c>
      <c r="X442" s="2" t="s">
        <v>2596</v>
      </c>
      <c r="Y442" s="2" t="s">
        <v>2597</v>
      </c>
      <c r="Z442" s="98">
        <f t="shared" si="5"/>
        <v>0</v>
      </c>
      <c r="AA442" s="2"/>
    </row>
    <row r="443" spans="1:27" x14ac:dyDescent="0.25">
      <c r="A443" s="2">
        <v>2023</v>
      </c>
      <c r="B443" s="2">
        <v>0</v>
      </c>
      <c r="C443" s="2">
        <v>33302</v>
      </c>
      <c r="D443" s="2">
        <v>2060001</v>
      </c>
      <c r="E443" s="2" t="str">
        <f t="shared" si="4"/>
        <v>333022060001</v>
      </c>
      <c r="F443" s="2" t="s">
        <v>279</v>
      </c>
      <c r="G443" s="2"/>
      <c r="H443" s="2">
        <v>2020007037</v>
      </c>
      <c r="I443" s="2" t="s">
        <v>2564</v>
      </c>
      <c r="J443" s="2"/>
      <c r="K443" s="2" t="s">
        <v>2599</v>
      </c>
      <c r="L443" s="96">
        <v>44562</v>
      </c>
      <c r="M443" s="2"/>
      <c r="N443" s="2"/>
      <c r="O443" s="2"/>
      <c r="P443" s="2"/>
      <c r="Q443" s="2"/>
      <c r="R443" s="2" t="s">
        <v>2600</v>
      </c>
      <c r="S443" s="2"/>
      <c r="T443" s="2" t="s">
        <v>2601</v>
      </c>
      <c r="U443" s="2"/>
      <c r="V443" s="99">
        <v>290.39999999999998</v>
      </c>
      <c r="W443" s="99">
        <v>290.39999999999998</v>
      </c>
      <c r="X443" s="2" t="s">
        <v>2596</v>
      </c>
      <c r="Y443" s="2" t="s">
        <v>2597</v>
      </c>
      <c r="Z443" s="98">
        <f t="shared" si="5"/>
        <v>0</v>
      </c>
      <c r="AA443" s="2"/>
    </row>
    <row r="444" spans="1:27" x14ac:dyDescent="0.25">
      <c r="A444" s="2">
        <v>2023</v>
      </c>
      <c r="B444" s="2">
        <v>0</v>
      </c>
      <c r="C444" s="2">
        <v>33302</v>
      </c>
      <c r="D444" s="2">
        <v>2200001</v>
      </c>
      <c r="E444" s="2" t="str">
        <f t="shared" si="4"/>
        <v>333022200001</v>
      </c>
      <c r="F444" s="2" t="s">
        <v>388</v>
      </c>
      <c r="G444" s="2"/>
      <c r="H444" s="2">
        <v>2022019334</v>
      </c>
      <c r="I444" s="2" t="s">
        <v>2602</v>
      </c>
      <c r="J444" s="2"/>
      <c r="K444" s="2" t="s">
        <v>2603</v>
      </c>
      <c r="L444" s="96">
        <v>44840</v>
      </c>
      <c r="M444" s="2">
        <v>2022014313</v>
      </c>
      <c r="N444" s="2"/>
      <c r="O444" s="2"/>
      <c r="P444" s="2"/>
      <c r="Q444" s="2"/>
      <c r="R444" s="2" t="s">
        <v>2604</v>
      </c>
      <c r="S444" s="2"/>
      <c r="T444" s="2" t="s">
        <v>2605</v>
      </c>
      <c r="U444" s="2"/>
      <c r="V444" s="99">
        <v>305.97000000000003</v>
      </c>
      <c r="W444" s="99">
        <v>305.97000000000003</v>
      </c>
      <c r="X444" s="2" t="s">
        <v>2596</v>
      </c>
      <c r="Y444" s="2" t="s">
        <v>2597</v>
      </c>
      <c r="Z444" s="98">
        <f t="shared" si="5"/>
        <v>0</v>
      </c>
      <c r="AA444" s="2"/>
    </row>
    <row r="445" spans="1:27" x14ac:dyDescent="0.25">
      <c r="A445" s="2">
        <v>2023</v>
      </c>
      <c r="B445" s="2">
        <v>0</v>
      </c>
      <c r="C445" s="2">
        <v>33302</v>
      </c>
      <c r="D445" s="2">
        <v>2200010</v>
      </c>
      <c r="E445" s="2" t="str">
        <f t="shared" si="4"/>
        <v>333022200010</v>
      </c>
      <c r="F445" s="2" t="s">
        <v>394</v>
      </c>
      <c r="G445" s="2"/>
      <c r="H445" s="2">
        <v>2020014540</v>
      </c>
      <c r="I445" s="2" t="s">
        <v>2564</v>
      </c>
      <c r="J445" s="2"/>
      <c r="K445" s="2" t="s">
        <v>2606</v>
      </c>
      <c r="L445" s="96">
        <v>44562</v>
      </c>
      <c r="M445" s="2"/>
      <c r="N445" s="2"/>
      <c r="O445" s="2"/>
      <c r="P445" s="2"/>
      <c r="Q445" s="2"/>
      <c r="R445" s="2" t="s">
        <v>2600</v>
      </c>
      <c r="S445" s="2"/>
      <c r="T445" s="2" t="s">
        <v>2601</v>
      </c>
      <c r="U445" s="2"/>
      <c r="V445" s="99">
        <v>306.74</v>
      </c>
      <c r="W445" s="99">
        <v>306.74</v>
      </c>
      <c r="X445" s="2" t="s">
        <v>2596</v>
      </c>
      <c r="Y445" s="2" t="s">
        <v>2597</v>
      </c>
      <c r="Z445" s="98">
        <f t="shared" si="5"/>
        <v>0</v>
      </c>
      <c r="AA445" s="2"/>
    </row>
    <row r="446" spans="1:27" x14ac:dyDescent="0.25">
      <c r="A446" s="2">
        <v>2023</v>
      </c>
      <c r="B446" s="2">
        <v>0</v>
      </c>
      <c r="C446" s="2">
        <v>33302</v>
      </c>
      <c r="D446" s="2">
        <v>2210001</v>
      </c>
      <c r="E446" s="2" t="str">
        <f t="shared" si="4"/>
        <v>333022210001</v>
      </c>
      <c r="F446" s="2" t="s">
        <v>1758</v>
      </c>
      <c r="G446" s="2"/>
      <c r="H446" s="2">
        <v>2022012749</v>
      </c>
      <c r="I446" s="2" t="s">
        <v>2564</v>
      </c>
      <c r="J446" s="2"/>
      <c r="K446" s="2" t="s">
        <v>2607</v>
      </c>
      <c r="L446" s="96">
        <v>44741</v>
      </c>
      <c r="M446" s="2"/>
      <c r="N446" s="2"/>
      <c r="O446" s="2"/>
      <c r="P446" s="2"/>
      <c r="Q446" s="2"/>
      <c r="R446" s="2" t="s">
        <v>2608</v>
      </c>
      <c r="S446" s="2"/>
      <c r="T446" s="2" t="s">
        <v>2609</v>
      </c>
      <c r="U446" s="2"/>
      <c r="V446" s="97">
        <v>6000</v>
      </c>
      <c r="W446" s="97">
        <v>6000</v>
      </c>
      <c r="X446" s="2" t="s">
        <v>2596</v>
      </c>
      <c r="Y446" s="2" t="s">
        <v>2597</v>
      </c>
      <c r="Z446" s="98">
        <f t="shared" si="5"/>
        <v>0</v>
      </c>
      <c r="AA446" s="2"/>
    </row>
    <row r="447" spans="1:27" x14ac:dyDescent="0.25">
      <c r="A447" s="2">
        <v>2023</v>
      </c>
      <c r="B447" s="2">
        <v>0</v>
      </c>
      <c r="C447" s="2">
        <v>33302</v>
      </c>
      <c r="D447" s="2">
        <v>2210201</v>
      </c>
      <c r="E447" s="2" t="str">
        <f t="shared" si="4"/>
        <v>333022210201</v>
      </c>
      <c r="F447" s="2" t="s">
        <v>405</v>
      </c>
      <c r="G447" s="2"/>
      <c r="H447" s="2">
        <v>2022018472</v>
      </c>
      <c r="I447" s="2" t="s">
        <v>2564</v>
      </c>
      <c r="J447" s="2"/>
      <c r="K447" s="2" t="s">
        <v>2649</v>
      </c>
      <c r="L447" s="96">
        <v>44831</v>
      </c>
      <c r="M447" s="2"/>
      <c r="N447" s="2"/>
      <c r="O447" s="2"/>
      <c r="P447" s="2"/>
      <c r="Q447" s="2"/>
      <c r="R447" s="2" t="s">
        <v>2608</v>
      </c>
      <c r="S447" s="2"/>
      <c r="T447" s="2" t="s">
        <v>2609</v>
      </c>
      <c r="U447" s="2"/>
      <c r="V447" s="97">
        <v>6500</v>
      </c>
      <c r="W447" s="97">
        <v>6500</v>
      </c>
      <c r="X447" s="2" t="s">
        <v>2596</v>
      </c>
      <c r="Y447" s="2" t="s">
        <v>2597</v>
      </c>
      <c r="Z447" s="98">
        <f t="shared" si="5"/>
        <v>0</v>
      </c>
      <c r="AA447" s="2"/>
    </row>
    <row r="448" spans="1:27" x14ac:dyDescent="0.25">
      <c r="A448" s="2">
        <v>2023</v>
      </c>
      <c r="B448" s="2">
        <v>0</v>
      </c>
      <c r="C448" s="2">
        <v>33302</v>
      </c>
      <c r="D448" s="2">
        <v>2220001</v>
      </c>
      <c r="E448" s="2" t="str">
        <f t="shared" si="4"/>
        <v>333022220001</v>
      </c>
      <c r="F448" s="2" t="s">
        <v>2691</v>
      </c>
      <c r="G448" s="2"/>
      <c r="H448" s="2">
        <v>2022003756</v>
      </c>
      <c r="I448" s="2" t="s">
        <v>2564</v>
      </c>
      <c r="J448" s="2"/>
      <c r="K448" s="2" t="s">
        <v>2619</v>
      </c>
      <c r="L448" s="96">
        <v>44659</v>
      </c>
      <c r="M448" s="2"/>
      <c r="N448" s="2"/>
      <c r="O448" s="2"/>
      <c r="P448" s="2"/>
      <c r="Q448" s="2"/>
      <c r="R448" s="2" t="s">
        <v>2620</v>
      </c>
      <c r="S448" s="2"/>
      <c r="T448" s="2" t="s">
        <v>2621</v>
      </c>
      <c r="U448" s="2"/>
      <c r="V448" s="99">
        <v>200</v>
      </c>
      <c r="W448" s="99">
        <v>200</v>
      </c>
      <c r="X448" s="2" t="s">
        <v>2596</v>
      </c>
      <c r="Y448" s="2" t="s">
        <v>2597</v>
      </c>
      <c r="Z448" s="98">
        <f t="shared" si="5"/>
        <v>0</v>
      </c>
      <c r="AA448" s="2"/>
    </row>
    <row r="449" spans="1:27" x14ac:dyDescent="0.25">
      <c r="A449" s="2">
        <v>2023</v>
      </c>
      <c r="B449" s="2">
        <v>0</v>
      </c>
      <c r="C449" s="2">
        <v>33302</v>
      </c>
      <c r="D449" s="2">
        <v>2220001</v>
      </c>
      <c r="E449" s="2" t="str">
        <f t="shared" si="4"/>
        <v>333022220001</v>
      </c>
      <c r="F449" s="2" t="s">
        <v>2691</v>
      </c>
      <c r="G449" s="2"/>
      <c r="H449" s="2">
        <v>2022003755</v>
      </c>
      <c r="I449" s="2" t="s">
        <v>2564</v>
      </c>
      <c r="J449" s="2"/>
      <c r="K449" s="2" t="s">
        <v>2613</v>
      </c>
      <c r="L449" s="96">
        <v>44659</v>
      </c>
      <c r="M449" s="2"/>
      <c r="N449" s="2"/>
      <c r="O449" s="2"/>
      <c r="P449" s="2"/>
      <c r="Q449" s="2"/>
      <c r="R449" s="2" t="s">
        <v>2614</v>
      </c>
      <c r="S449" s="2"/>
      <c r="T449" s="2" t="s">
        <v>2615</v>
      </c>
      <c r="U449" s="2"/>
      <c r="V449" s="99">
        <v>700</v>
      </c>
      <c r="W449" s="99">
        <v>700</v>
      </c>
      <c r="X449" s="2" t="s">
        <v>2596</v>
      </c>
      <c r="Y449" s="2" t="s">
        <v>2597</v>
      </c>
      <c r="Z449" s="98">
        <f t="shared" si="5"/>
        <v>0</v>
      </c>
      <c r="AA449" s="2"/>
    </row>
    <row r="450" spans="1:27" x14ac:dyDescent="0.25">
      <c r="A450" s="2">
        <v>2023</v>
      </c>
      <c r="B450" s="2">
        <v>0</v>
      </c>
      <c r="C450" s="2">
        <v>33302</v>
      </c>
      <c r="D450" s="2">
        <v>2220101</v>
      </c>
      <c r="E450" s="2" t="str">
        <f t="shared" si="4"/>
        <v>333022220101</v>
      </c>
      <c r="F450" s="2" t="s">
        <v>422</v>
      </c>
      <c r="G450" s="2"/>
      <c r="H450" s="2">
        <v>2020019484</v>
      </c>
      <c r="I450" s="2" t="s">
        <v>2602</v>
      </c>
      <c r="J450" s="2"/>
      <c r="K450" s="2" t="s">
        <v>2692</v>
      </c>
      <c r="L450" s="96">
        <v>44562</v>
      </c>
      <c r="M450" s="2">
        <v>2020014876</v>
      </c>
      <c r="N450" s="2"/>
      <c r="O450" s="2"/>
      <c r="P450" s="2"/>
      <c r="Q450" s="2"/>
      <c r="R450" s="2" t="s">
        <v>2693</v>
      </c>
      <c r="S450" s="2"/>
      <c r="T450" s="2" t="s">
        <v>2694</v>
      </c>
      <c r="U450" s="2"/>
      <c r="V450" s="99">
        <v>800</v>
      </c>
      <c r="W450" s="99">
        <v>800</v>
      </c>
      <c r="X450" s="2" t="s">
        <v>2596</v>
      </c>
      <c r="Y450" s="2" t="s">
        <v>2597</v>
      </c>
      <c r="Z450" s="98">
        <f t="shared" si="5"/>
        <v>0</v>
      </c>
      <c r="AA450" s="2"/>
    </row>
    <row r="451" spans="1:27" x14ac:dyDescent="0.25">
      <c r="A451" s="2">
        <v>2023</v>
      </c>
      <c r="B451" s="2">
        <v>0</v>
      </c>
      <c r="C451" s="2">
        <v>33302</v>
      </c>
      <c r="D451" s="2">
        <v>2260201</v>
      </c>
      <c r="E451" s="2" t="str">
        <f t="shared" si="4"/>
        <v>333022260201</v>
      </c>
      <c r="F451" s="2" t="s">
        <v>1791</v>
      </c>
      <c r="G451" s="2"/>
      <c r="H451" s="2">
        <v>2021000309</v>
      </c>
      <c r="I451" s="2" t="s">
        <v>2564</v>
      </c>
      <c r="J451" s="2"/>
      <c r="K451" s="2" t="s">
        <v>2695</v>
      </c>
      <c r="L451" s="96">
        <v>44562</v>
      </c>
      <c r="M451" s="2"/>
      <c r="N451" s="2"/>
      <c r="O451" s="2"/>
      <c r="P451" s="2"/>
      <c r="Q451" s="2"/>
      <c r="R451" s="2">
        <v>78075521</v>
      </c>
      <c r="S451" s="2" t="s">
        <v>2696</v>
      </c>
      <c r="T451" s="2" t="s">
        <v>2697</v>
      </c>
      <c r="U451" s="2"/>
      <c r="V451" s="99">
        <v>664.83</v>
      </c>
      <c r="W451" s="99">
        <v>664.83</v>
      </c>
      <c r="X451" s="2" t="s">
        <v>2596</v>
      </c>
      <c r="Y451" s="2" t="s">
        <v>2597</v>
      </c>
      <c r="Z451" s="98">
        <f t="shared" si="5"/>
        <v>0</v>
      </c>
      <c r="AA451" s="2"/>
    </row>
    <row r="452" spans="1:27" x14ac:dyDescent="0.25">
      <c r="A452" s="2">
        <v>2023</v>
      </c>
      <c r="B452" s="2">
        <v>0</v>
      </c>
      <c r="C452" s="2">
        <v>33302</v>
      </c>
      <c r="D452" s="2">
        <v>2260201</v>
      </c>
      <c r="E452" s="2" t="str">
        <f t="shared" si="4"/>
        <v>333022260201</v>
      </c>
      <c r="F452" s="2" t="s">
        <v>1791</v>
      </c>
      <c r="G452" s="2"/>
      <c r="H452" s="2">
        <v>2020018011</v>
      </c>
      <c r="I452" s="2" t="s">
        <v>2564</v>
      </c>
      <c r="J452" s="2"/>
      <c r="K452" s="2" t="s">
        <v>2698</v>
      </c>
      <c r="L452" s="96">
        <v>44562</v>
      </c>
      <c r="M452" s="2"/>
      <c r="N452" s="2"/>
      <c r="O452" s="2"/>
      <c r="P452" s="2"/>
      <c r="Q452" s="2"/>
      <c r="R452" s="2">
        <v>78075521</v>
      </c>
      <c r="S452" s="2" t="s">
        <v>2696</v>
      </c>
      <c r="T452" s="2" t="s">
        <v>2697</v>
      </c>
      <c r="U452" s="2"/>
      <c r="V452" s="97">
        <v>1104.8</v>
      </c>
      <c r="W452" s="97">
        <v>1104.8</v>
      </c>
      <c r="X452" s="2" t="s">
        <v>2596</v>
      </c>
      <c r="Y452" s="2" t="s">
        <v>2597</v>
      </c>
      <c r="Z452" s="98">
        <f t="shared" si="5"/>
        <v>0</v>
      </c>
      <c r="AA452" s="2"/>
    </row>
    <row r="453" spans="1:27" x14ac:dyDescent="0.25">
      <c r="A453" s="2">
        <v>2023</v>
      </c>
      <c r="B453" s="2">
        <v>0</v>
      </c>
      <c r="C453" s="2">
        <v>33302</v>
      </c>
      <c r="D453" s="2">
        <v>2270101</v>
      </c>
      <c r="E453" s="2" t="str">
        <f t="shared" si="4"/>
        <v>333022270101</v>
      </c>
      <c r="F453" s="2" t="s">
        <v>514</v>
      </c>
      <c r="G453" s="2"/>
      <c r="H453" s="2">
        <v>2021004959</v>
      </c>
      <c r="I453" s="2" t="s">
        <v>2602</v>
      </c>
      <c r="J453" s="2"/>
      <c r="K453" s="2" t="s">
        <v>2688</v>
      </c>
      <c r="L453" s="96">
        <v>44562</v>
      </c>
      <c r="M453" s="2">
        <v>2021000469</v>
      </c>
      <c r="N453" s="2"/>
      <c r="O453" s="2"/>
      <c r="P453" s="2"/>
      <c r="Q453" s="2"/>
      <c r="R453" s="2" t="s">
        <v>2689</v>
      </c>
      <c r="S453" s="2"/>
      <c r="T453" s="2" t="s">
        <v>2690</v>
      </c>
      <c r="U453" s="2"/>
      <c r="V453" s="97">
        <v>17612.400000000001</v>
      </c>
      <c r="W453" s="97">
        <v>17612.400000000001</v>
      </c>
      <c r="X453" s="2" t="s">
        <v>2596</v>
      </c>
      <c r="Y453" s="2" t="s">
        <v>2597</v>
      </c>
      <c r="Z453" s="98">
        <f t="shared" si="5"/>
        <v>0</v>
      </c>
      <c r="AA453" s="2"/>
    </row>
    <row r="454" spans="1:27" x14ac:dyDescent="0.25">
      <c r="A454" s="2">
        <v>2023</v>
      </c>
      <c r="B454" s="2">
        <v>0</v>
      </c>
      <c r="C454" s="2">
        <v>33302</v>
      </c>
      <c r="D454" s="2">
        <v>2400000</v>
      </c>
      <c r="E454" s="2" t="str">
        <f t="shared" si="4"/>
        <v>333022400000</v>
      </c>
      <c r="F454" s="2" t="s">
        <v>583</v>
      </c>
      <c r="G454" s="2"/>
      <c r="H454" s="2">
        <v>2021000309</v>
      </c>
      <c r="I454" s="2" t="s">
        <v>2564</v>
      </c>
      <c r="J454" s="2"/>
      <c r="K454" s="2" t="s">
        <v>2695</v>
      </c>
      <c r="L454" s="96">
        <v>44562</v>
      </c>
      <c r="M454" s="2"/>
      <c r="N454" s="2"/>
      <c r="O454" s="2"/>
      <c r="P454" s="2"/>
      <c r="Q454" s="2"/>
      <c r="R454" s="2">
        <v>78075521</v>
      </c>
      <c r="S454" s="2" t="s">
        <v>2696</v>
      </c>
      <c r="T454" s="2" t="s">
        <v>2697</v>
      </c>
      <c r="U454" s="2"/>
      <c r="V454" s="97">
        <v>3228.46</v>
      </c>
      <c r="W454" s="97">
        <v>3228.46</v>
      </c>
      <c r="X454" s="2" t="s">
        <v>2596</v>
      </c>
      <c r="Y454" s="2" t="s">
        <v>2597</v>
      </c>
      <c r="Z454" s="98">
        <f t="shared" si="5"/>
        <v>0</v>
      </c>
      <c r="AA454" s="2"/>
    </row>
    <row r="455" spans="1:27" x14ac:dyDescent="0.25">
      <c r="A455" s="2">
        <v>2023</v>
      </c>
      <c r="B455" s="2">
        <v>0</v>
      </c>
      <c r="C455" s="2">
        <v>33302</v>
      </c>
      <c r="D455" s="2">
        <v>2400000</v>
      </c>
      <c r="E455" s="2" t="str">
        <f t="shared" si="4"/>
        <v>333022400000</v>
      </c>
      <c r="F455" s="2" t="s">
        <v>583</v>
      </c>
      <c r="G455" s="2"/>
      <c r="H455" s="2">
        <v>2020018011</v>
      </c>
      <c r="I455" s="2" t="s">
        <v>2564</v>
      </c>
      <c r="J455" s="2"/>
      <c r="K455" s="2" t="s">
        <v>2698</v>
      </c>
      <c r="L455" s="96">
        <v>44562</v>
      </c>
      <c r="M455" s="2"/>
      <c r="N455" s="2"/>
      <c r="O455" s="2"/>
      <c r="P455" s="2"/>
      <c r="Q455" s="2"/>
      <c r="R455" s="2">
        <v>78075521</v>
      </c>
      <c r="S455" s="2" t="s">
        <v>2696</v>
      </c>
      <c r="T455" s="2" t="s">
        <v>2697</v>
      </c>
      <c r="U455" s="2"/>
      <c r="V455" s="97">
        <v>5365.04</v>
      </c>
      <c r="W455" s="97">
        <v>5365.04</v>
      </c>
      <c r="X455" s="2" t="s">
        <v>2596</v>
      </c>
      <c r="Y455" s="2" t="s">
        <v>2597</v>
      </c>
      <c r="Z455" s="98">
        <f t="shared" si="5"/>
        <v>0</v>
      </c>
      <c r="AA455" s="2"/>
    </row>
    <row r="456" spans="1:27" x14ac:dyDescent="0.25">
      <c r="A456" s="2">
        <v>2023</v>
      </c>
      <c r="B456" s="2">
        <v>0</v>
      </c>
      <c r="C456" s="2">
        <v>33302</v>
      </c>
      <c r="D456" s="2">
        <v>2400001</v>
      </c>
      <c r="E456" s="2" t="str">
        <f t="shared" si="4"/>
        <v>333022400001</v>
      </c>
      <c r="F456" s="2" t="s">
        <v>584</v>
      </c>
      <c r="G456" s="2"/>
      <c r="H456" s="2">
        <v>2020018011</v>
      </c>
      <c r="I456" s="2" t="s">
        <v>2564</v>
      </c>
      <c r="J456" s="2"/>
      <c r="K456" s="2" t="s">
        <v>2698</v>
      </c>
      <c r="L456" s="96">
        <v>44562</v>
      </c>
      <c r="M456" s="2"/>
      <c r="N456" s="2"/>
      <c r="O456" s="2"/>
      <c r="P456" s="2"/>
      <c r="Q456" s="2"/>
      <c r="R456" s="2">
        <v>78075521</v>
      </c>
      <c r="S456" s="2" t="s">
        <v>2696</v>
      </c>
      <c r="T456" s="2" t="s">
        <v>2697</v>
      </c>
      <c r="U456" s="2"/>
      <c r="V456" s="97">
        <v>7460.36</v>
      </c>
      <c r="W456" s="97">
        <v>7460.36</v>
      </c>
      <c r="X456" s="2" t="s">
        <v>2596</v>
      </c>
      <c r="Y456" s="2" t="s">
        <v>2597</v>
      </c>
      <c r="Z456" s="98">
        <f t="shared" si="5"/>
        <v>0</v>
      </c>
      <c r="AA456" s="2"/>
    </row>
    <row r="457" spans="1:27" x14ac:dyDescent="0.25">
      <c r="A457" s="2">
        <v>2023</v>
      </c>
      <c r="B457" s="2">
        <v>0</v>
      </c>
      <c r="C457" s="2">
        <v>33302</v>
      </c>
      <c r="D457" s="2">
        <v>2400001</v>
      </c>
      <c r="E457" s="2" t="str">
        <f t="shared" si="4"/>
        <v>333022400001</v>
      </c>
      <c r="F457" s="2" t="s">
        <v>584</v>
      </c>
      <c r="G457" s="2"/>
      <c r="H457" s="2">
        <v>2021000309</v>
      </c>
      <c r="I457" s="2" t="s">
        <v>2564</v>
      </c>
      <c r="J457" s="2"/>
      <c r="K457" s="2" t="s">
        <v>2695</v>
      </c>
      <c r="L457" s="96">
        <v>44562</v>
      </c>
      <c r="M457" s="2"/>
      <c r="N457" s="2"/>
      <c r="O457" s="2"/>
      <c r="P457" s="2"/>
      <c r="Q457" s="2"/>
      <c r="R457" s="2">
        <v>78075521</v>
      </c>
      <c r="S457" s="2" t="s">
        <v>2696</v>
      </c>
      <c r="T457" s="2" t="s">
        <v>2697</v>
      </c>
      <c r="U457" s="2"/>
      <c r="V457" s="97">
        <v>4489.33</v>
      </c>
      <c r="W457" s="97">
        <v>4489.33</v>
      </c>
      <c r="X457" s="2" t="s">
        <v>2596</v>
      </c>
      <c r="Y457" s="2" t="s">
        <v>2597</v>
      </c>
      <c r="Z457" s="98">
        <f t="shared" si="5"/>
        <v>0</v>
      </c>
      <c r="AA457" s="2"/>
    </row>
    <row r="458" spans="1:27" x14ac:dyDescent="0.25">
      <c r="A458" s="2">
        <v>2023</v>
      </c>
      <c r="B458" s="2">
        <v>0</v>
      </c>
      <c r="C458" s="2">
        <v>33400</v>
      </c>
      <c r="D458" s="2">
        <v>2279909</v>
      </c>
      <c r="E458" s="2" t="str">
        <f t="shared" si="4"/>
        <v>334002279909</v>
      </c>
      <c r="F458" s="2" t="s">
        <v>544</v>
      </c>
      <c r="G458" s="2"/>
      <c r="H458" s="2">
        <v>2021025676</v>
      </c>
      <c r="I458" s="2" t="s">
        <v>2602</v>
      </c>
      <c r="J458" s="2"/>
      <c r="K458" s="2" t="s">
        <v>2699</v>
      </c>
      <c r="L458" s="96">
        <v>44562</v>
      </c>
      <c r="M458" s="2">
        <v>2021020721</v>
      </c>
      <c r="N458" s="2"/>
      <c r="O458" s="2"/>
      <c r="P458" s="2"/>
      <c r="Q458" s="2"/>
      <c r="R458" s="2" t="s">
        <v>2700</v>
      </c>
      <c r="S458" s="2"/>
      <c r="T458" s="2" t="s">
        <v>2701</v>
      </c>
      <c r="U458" s="2"/>
      <c r="V458" s="97">
        <v>8500</v>
      </c>
      <c r="W458" s="97">
        <v>8500</v>
      </c>
      <c r="X458" s="2" t="s">
        <v>2596</v>
      </c>
      <c r="Y458" s="2" t="s">
        <v>2597</v>
      </c>
      <c r="Z458" s="98">
        <f t="shared" si="5"/>
        <v>0</v>
      </c>
      <c r="AA458" s="2"/>
    </row>
    <row r="459" spans="1:27" x14ac:dyDescent="0.25">
      <c r="A459" s="2">
        <v>2023</v>
      </c>
      <c r="B459" s="2">
        <v>0</v>
      </c>
      <c r="C459" s="2">
        <v>33401</v>
      </c>
      <c r="D459" s="2">
        <v>2210001</v>
      </c>
      <c r="E459" s="2" t="str">
        <f t="shared" si="4"/>
        <v>334012210001</v>
      </c>
      <c r="F459" s="2" t="s">
        <v>1758</v>
      </c>
      <c r="G459" s="2"/>
      <c r="H459" s="2">
        <v>2022012749</v>
      </c>
      <c r="I459" s="2" t="s">
        <v>2564</v>
      </c>
      <c r="J459" s="2"/>
      <c r="K459" s="2" t="s">
        <v>2607</v>
      </c>
      <c r="L459" s="96">
        <v>44741</v>
      </c>
      <c r="M459" s="2"/>
      <c r="N459" s="2"/>
      <c r="O459" s="2"/>
      <c r="P459" s="2"/>
      <c r="Q459" s="2"/>
      <c r="R459" s="2" t="s">
        <v>2608</v>
      </c>
      <c r="S459" s="2"/>
      <c r="T459" s="2" t="s">
        <v>2609</v>
      </c>
      <c r="U459" s="2"/>
      <c r="V459" s="97">
        <v>4200</v>
      </c>
      <c r="W459" s="97">
        <v>4200</v>
      </c>
      <c r="X459" s="2" t="s">
        <v>2596</v>
      </c>
      <c r="Y459" s="2" t="s">
        <v>2597</v>
      </c>
      <c r="Z459" s="98">
        <f t="shared" si="5"/>
        <v>0</v>
      </c>
      <c r="AA459" s="2"/>
    </row>
    <row r="460" spans="1:27" x14ac:dyDescent="0.25">
      <c r="A460" s="2">
        <v>2023</v>
      </c>
      <c r="B460" s="2">
        <v>0</v>
      </c>
      <c r="C460" s="2">
        <v>33401</v>
      </c>
      <c r="D460" s="2">
        <v>2210301</v>
      </c>
      <c r="E460" s="2" t="str">
        <f t="shared" si="4"/>
        <v>334012210301</v>
      </c>
      <c r="F460" s="2" t="s">
        <v>407</v>
      </c>
      <c r="G460" s="2"/>
      <c r="H460" s="2">
        <v>2022003870</v>
      </c>
      <c r="I460" s="2" t="s">
        <v>2564</v>
      </c>
      <c r="J460" s="2"/>
      <c r="K460" s="2" t="s">
        <v>2610</v>
      </c>
      <c r="L460" s="96">
        <v>44834</v>
      </c>
      <c r="M460" s="2"/>
      <c r="N460" s="2"/>
      <c r="O460" s="2"/>
      <c r="P460" s="2"/>
      <c r="Q460" s="2"/>
      <c r="R460" s="2" t="s">
        <v>2611</v>
      </c>
      <c r="S460" s="2"/>
      <c r="T460" s="2" t="s">
        <v>2612</v>
      </c>
      <c r="U460" s="2"/>
      <c r="V460" s="97">
        <v>2916.67</v>
      </c>
      <c r="W460" s="97">
        <v>2916.67</v>
      </c>
      <c r="X460" s="2" t="s">
        <v>2596</v>
      </c>
      <c r="Y460" s="2" t="s">
        <v>2597</v>
      </c>
      <c r="Z460" s="98">
        <f t="shared" si="5"/>
        <v>0</v>
      </c>
      <c r="AA460" s="2"/>
    </row>
    <row r="461" spans="1:27" x14ac:dyDescent="0.25">
      <c r="A461" s="2">
        <v>2023</v>
      </c>
      <c r="B461" s="2">
        <v>0</v>
      </c>
      <c r="C461" s="2">
        <v>33401</v>
      </c>
      <c r="D461" s="2">
        <v>2220001</v>
      </c>
      <c r="E461" s="2" t="str">
        <f t="shared" si="4"/>
        <v>334012220001</v>
      </c>
      <c r="F461" s="2" t="s">
        <v>421</v>
      </c>
      <c r="G461" s="2"/>
      <c r="H461" s="2">
        <v>2022003756</v>
      </c>
      <c r="I461" s="2" t="s">
        <v>2564</v>
      </c>
      <c r="J461" s="2"/>
      <c r="K461" s="2" t="s">
        <v>2619</v>
      </c>
      <c r="L461" s="96">
        <v>44659</v>
      </c>
      <c r="M461" s="2"/>
      <c r="N461" s="2"/>
      <c r="O461" s="2"/>
      <c r="P461" s="2"/>
      <c r="Q461" s="2"/>
      <c r="R461" s="2" t="s">
        <v>2620</v>
      </c>
      <c r="S461" s="2"/>
      <c r="T461" s="2" t="s">
        <v>2621</v>
      </c>
      <c r="U461" s="2"/>
      <c r="V461" s="99">
        <v>500</v>
      </c>
      <c r="W461" s="99">
        <v>500</v>
      </c>
      <c r="X461" s="2" t="s">
        <v>2596</v>
      </c>
      <c r="Y461" s="2" t="s">
        <v>2597</v>
      </c>
      <c r="Z461" s="98">
        <f t="shared" si="5"/>
        <v>0</v>
      </c>
      <c r="AA461" s="2"/>
    </row>
    <row r="462" spans="1:27" x14ac:dyDescent="0.25">
      <c r="A462" s="2">
        <v>2023</v>
      </c>
      <c r="B462" s="2">
        <v>0</v>
      </c>
      <c r="C462" s="2">
        <v>33401</v>
      </c>
      <c r="D462" s="2">
        <v>2220001</v>
      </c>
      <c r="E462" s="2" t="str">
        <f t="shared" ref="E462:E525" si="6">_xlfn.CONCAT(C462,D462)</f>
        <v>334012220001</v>
      </c>
      <c r="F462" s="2" t="s">
        <v>421</v>
      </c>
      <c r="G462" s="2"/>
      <c r="H462" s="2">
        <v>2022003755</v>
      </c>
      <c r="I462" s="2" t="s">
        <v>2564</v>
      </c>
      <c r="J462" s="2"/>
      <c r="K462" s="2" t="s">
        <v>2613</v>
      </c>
      <c r="L462" s="96">
        <v>44659</v>
      </c>
      <c r="M462" s="2"/>
      <c r="N462" s="2"/>
      <c r="O462" s="2"/>
      <c r="P462" s="2"/>
      <c r="Q462" s="2"/>
      <c r="R462" s="2" t="s">
        <v>2614</v>
      </c>
      <c r="S462" s="2"/>
      <c r="T462" s="2" t="s">
        <v>2615</v>
      </c>
      <c r="U462" s="2"/>
      <c r="V462" s="97">
        <v>1400</v>
      </c>
      <c r="W462" s="97">
        <v>1400</v>
      </c>
      <c r="X462" s="2" t="s">
        <v>2596</v>
      </c>
      <c r="Y462" s="2" t="s">
        <v>2597</v>
      </c>
      <c r="Z462" s="98">
        <f t="shared" ref="Z462:Z525" si="7">+V462-W462</f>
        <v>0</v>
      </c>
      <c r="AA462" s="2"/>
    </row>
    <row r="463" spans="1:27" x14ac:dyDescent="0.25">
      <c r="A463" s="2">
        <v>2023</v>
      </c>
      <c r="B463" s="2">
        <v>0</v>
      </c>
      <c r="C463" s="2">
        <v>33401</v>
      </c>
      <c r="D463" s="2">
        <v>2260901</v>
      </c>
      <c r="E463" s="2" t="str">
        <f t="shared" si="6"/>
        <v>334012260901</v>
      </c>
      <c r="F463" s="2" t="s">
        <v>451</v>
      </c>
      <c r="G463" s="2"/>
      <c r="H463" s="2">
        <v>2022005846</v>
      </c>
      <c r="I463" s="2" t="s">
        <v>2628</v>
      </c>
      <c r="J463" s="2"/>
      <c r="K463" s="2" t="s">
        <v>2702</v>
      </c>
      <c r="L463" s="96">
        <v>44824</v>
      </c>
      <c r="M463" s="2"/>
      <c r="N463" s="2"/>
      <c r="O463" s="2"/>
      <c r="P463" s="2"/>
      <c r="Q463" s="2"/>
      <c r="R463" s="2"/>
      <c r="S463" s="2"/>
      <c r="T463" s="2"/>
      <c r="U463" s="2"/>
      <c r="V463" s="97">
        <v>1361.25</v>
      </c>
      <c r="W463" s="97">
        <v>1361.25</v>
      </c>
      <c r="X463" s="2" t="s">
        <v>2596</v>
      </c>
      <c r="Y463" s="2" t="s">
        <v>2597</v>
      </c>
      <c r="Z463" s="98">
        <f t="shared" si="7"/>
        <v>0</v>
      </c>
      <c r="AA463" s="2"/>
    </row>
    <row r="464" spans="1:27" x14ac:dyDescent="0.25">
      <c r="A464" s="2">
        <v>2023</v>
      </c>
      <c r="B464" s="2">
        <v>0</v>
      </c>
      <c r="C464" s="2">
        <v>33401</v>
      </c>
      <c r="D464" s="2">
        <v>2260901</v>
      </c>
      <c r="E464" s="2" t="str">
        <f t="shared" si="6"/>
        <v>334012260901</v>
      </c>
      <c r="F464" s="2" t="s">
        <v>451</v>
      </c>
      <c r="G464" s="2"/>
      <c r="H464" s="2">
        <v>2022017704</v>
      </c>
      <c r="I464" s="2" t="s">
        <v>2628</v>
      </c>
      <c r="J464" s="2"/>
      <c r="K464" s="2" t="s">
        <v>2684</v>
      </c>
      <c r="L464" s="96">
        <v>44824</v>
      </c>
      <c r="M464" s="2"/>
      <c r="N464" s="2"/>
      <c r="O464" s="2"/>
      <c r="P464" s="2"/>
      <c r="Q464" s="2"/>
      <c r="R464" s="2"/>
      <c r="S464" s="2"/>
      <c r="T464" s="2"/>
      <c r="U464" s="2"/>
      <c r="V464" s="99">
        <v>806.66</v>
      </c>
      <c r="W464" s="99">
        <v>806.66</v>
      </c>
      <c r="X464" s="2" t="s">
        <v>2596</v>
      </c>
      <c r="Y464" s="2" t="s">
        <v>2597</v>
      </c>
      <c r="Z464" s="98">
        <f t="shared" si="7"/>
        <v>0</v>
      </c>
      <c r="AA464" s="2"/>
    </row>
    <row r="465" spans="1:27" x14ac:dyDescent="0.25">
      <c r="A465" s="2">
        <v>2023</v>
      </c>
      <c r="B465" s="2">
        <v>0</v>
      </c>
      <c r="C465" s="2">
        <v>33700</v>
      </c>
      <c r="D465" s="2">
        <v>2210001</v>
      </c>
      <c r="E465" s="2" t="str">
        <f t="shared" si="6"/>
        <v>337002210001</v>
      </c>
      <c r="F465" s="2" t="s">
        <v>1758</v>
      </c>
      <c r="G465" s="2"/>
      <c r="H465" s="2">
        <v>2022012749</v>
      </c>
      <c r="I465" s="2" t="s">
        <v>2564</v>
      </c>
      <c r="J465" s="2"/>
      <c r="K465" s="2" t="s">
        <v>2607</v>
      </c>
      <c r="L465" s="96">
        <v>44741</v>
      </c>
      <c r="M465" s="2"/>
      <c r="N465" s="2"/>
      <c r="O465" s="2"/>
      <c r="P465" s="2"/>
      <c r="Q465" s="2"/>
      <c r="R465" s="2" t="s">
        <v>2608</v>
      </c>
      <c r="S465" s="2"/>
      <c r="T465" s="2" t="s">
        <v>2609</v>
      </c>
      <c r="U465" s="2"/>
      <c r="V465" s="97">
        <v>6000</v>
      </c>
      <c r="W465" s="97">
        <v>6000</v>
      </c>
      <c r="X465" s="2" t="s">
        <v>2596</v>
      </c>
      <c r="Y465" s="2" t="s">
        <v>2597</v>
      </c>
      <c r="Z465" s="98">
        <f t="shared" si="7"/>
        <v>0</v>
      </c>
      <c r="AA465" s="2"/>
    </row>
    <row r="466" spans="1:27" x14ac:dyDescent="0.25">
      <c r="A466" s="2">
        <v>2023</v>
      </c>
      <c r="B466" s="2">
        <v>0</v>
      </c>
      <c r="C466" s="2">
        <v>33700</v>
      </c>
      <c r="D466" s="2">
        <v>2210201</v>
      </c>
      <c r="E466" s="2" t="str">
        <f t="shared" si="6"/>
        <v>337002210201</v>
      </c>
      <c r="F466" s="2" t="s">
        <v>405</v>
      </c>
      <c r="G466" s="2"/>
      <c r="H466" s="2">
        <v>2022018472</v>
      </c>
      <c r="I466" s="2" t="s">
        <v>2564</v>
      </c>
      <c r="J466" s="2"/>
      <c r="K466" s="2" t="s">
        <v>2649</v>
      </c>
      <c r="L466" s="96">
        <v>44831</v>
      </c>
      <c r="M466" s="2"/>
      <c r="N466" s="2"/>
      <c r="O466" s="2"/>
      <c r="P466" s="2"/>
      <c r="Q466" s="2"/>
      <c r="R466" s="2" t="s">
        <v>2608</v>
      </c>
      <c r="S466" s="2"/>
      <c r="T466" s="2" t="s">
        <v>2609</v>
      </c>
      <c r="U466" s="2"/>
      <c r="V466" s="97">
        <v>4000</v>
      </c>
      <c r="W466" s="97">
        <v>4000</v>
      </c>
      <c r="X466" s="2" t="s">
        <v>2596</v>
      </c>
      <c r="Y466" s="2" t="s">
        <v>2597</v>
      </c>
      <c r="Z466" s="98">
        <f t="shared" si="7"/>
        <v>0</v>
      </c>
      <c r="AA466" s="2"/>
    </row>
    <row r="467" spans="1:27" x14ac:dyDescent="0.25">
      <c r="A467" s="2">
        <v>2023</v>
      </c>
      <c r="B467" s="2">
        <v>0</v>
      </c>
      <c r="C467" s="2">
        <v>33700</v>
      </c>
      <c r="D467" s="2">
        <v>2220001</v>
      </c>
      <c r="E467" s="2" t="str">
        <f t="shared" si="6"/>
        <v>337002220001</v>
      </c>
      <c r="F467" s="2" t="s">
        <v>1777</v>
      </c>
      <c r="G467" s="2"/>
      <c r="H467" s="2">
        <v>2022003755</v>
      </c>
      <c r="I467" s="2" t="s">
        <v>2564</v>
      </c>
      <c r="J467" s="2"/>
      <c r="K467" s="2" t="s">
        <v>2613</v>
      </c>
      <c r="L467" s="96">
        <v>44659</v>
      </c>
      <c r="M467" s="2"/>
      <c r="N467" s="2"/>
      <c r="O467" s="2"/>
      <c r="P467" s="2"/>
      <c r="Q467" s="2"/>
      <c r="R467" s="2" t="s">
        <v>2614</v>
      </c>
      <c r="S467" s="2"/>
      <c r="T467" s="2" t="s">
        <v>2615</v>
      </c>
      <c r="U467" s="2"/>
      <c r="V467" s="97">
        <v>1200</v>
      </c>
      <c r="W467" s="97">
        <v>1200</v>
      </c>
      <c r="X467" s="2" t="s">
        <v>2596</v>
      </c>
      <c r="Y467" s="2" t="s">
        <v>2597</v>
      </c>
      <c r="Z467" s="98">
        <f t="shared" si="7"/>
        <v>0</v>
      </c>
      <c r="AA467" s="2"/>
    </row>
    <row r="468" spans="1:27" x14ac:dyDescent="0.25">
      <c r="A468" s="2">
        <v>2023</v>
      </c>
      <c r="B468" s="2">
        <v>0</v>
      </c>
      <c r="C468" s="2">
        <v>33800</v>
      </c>
      <c r="D468" s="2">
        <v>2260905</v>
      </c>
      <c r="E468" s="2" t="str">
        <f t="shared" si="6"/>
        <v>338002260905</v>
      </c>
      <c r="F468" s="2" t="s">
        <v>457</v>
      </c>
      <c r="G468" s="2"/>
      <c r="H468" s="2">
        <v>2022017704</v>
      </c>
      <c r="I468" s="2" t="s">
        <v>2628</v>
      </c>
      <c r="J468" s="2"/>
      <c r="K468" s="2" t="s">
        <v>2684</v>
      </c>
      <c r="L468" s="96">
        <v>44824</v>
      </c>
      <c r="M468" s="2"/>
      <c r="N468" s="2"/>
      <c r="O468" s="2"/>
      <c r="P468" s="2"/>
      <c r="Q468" s="2"/>
      <c r="R468" s="2"/>
      <c r="S468" s="2"/>
      <c r="T468" s="2"/>
      <c r="U468" s="2"/>
      <c r="V468" s="99">
        <v>806.66</v>
      </c>
      <c r="W468" s="99">
        <v>806.66</v>
      </c>
      <c r="X468" s="2" t="s">
        <v>2596</v>
      </c>
      <c r="Y468" s="2" t="s">
        <v>2597</v>
      </c>
      <c r="Z468" s="98">
        <f t="shared" si="7"/>
        <v>0</v>
      </c>
      <c r="AA468" s="2"/>
    </row>
    <row r="469" spans="1:27" x14ac:dyDescent="0.25">
      <c r="A469" s="2">
        <v>2023</v>
      </c>
      <c r="B469" s="2">
        <v>0</v>
      </c>
      <c r="C469" s="2">
        <v>33800</v>
      </c>
      <c r="D469" s="2">
        <v>2260905</v>
      </c>
      <c r="E469" s="2" t="str">
        <f t="shared" si="6"/>
        <v>338002260905</v>
      </c>
      <c r="F469" s="2" t="s">
        <v>457</v>
      </c>
      <c r="G469" s="2"/>
      <c r="H469" s="2">
        <v>2022005847</v>
      </c>
      <c r="I469" s="2" t="s">
        <v>2628</v>
      </c>
      <c r="J469" s="2"/>
      <c r="K469" s="2" t="s">
        <v>2677</v>
      </c>
      <c r="L469" s="96">
        <v>44824</v>
      </c>
      <c r="M469" s="2"/>
      <c r="N469" s="2"/>
      <c r="O469" s="2"/>
      <c r="P469" s="2"/>
      <c r="Q469" s="2"/>
      <c r="R469" s="2"/>
      <c r="S469" s="2"/>
      <c r="T469" s="2"/>
      <c r="U469" s="2"/>
      <c r="V469" s="97">
        <v>1815</v>
      </c>
      <c r="W469" s="97">
        <v>1815</v>
      </c>
      <c r="X469" s="2" t="s">
        <v>2596</v>
      </c>
      <c r="Y469" s="2" t="s">
        <v>2597</v>
      </c>
      <c r="Z469" s="98">
        <f t="shared" si="7"/>
        <v>0</v>
      </c>
      <c r="AA469" s="2"/>
    </row>
    <row r="470" spans="1:27" x14ac:dyDescent="0.25">
      <c r="A470" s="2">
        <v>2023</v>
      </c>
      <c r="B470" s="2">
        <v>0</v>
      </c>
      <c r="C470" s="2">
        <v>33800</v>
      </c>
      <c r="D470" s="2">
        <v>2260905</v>
      </c>
      <c r="E470" s="2" t="str">
        <f t="shared" si="6"/>
        <v>338002260905</v>
      </c>
      <c r="F470" s="2" t="s">
        <v>457</v>
      </c>
      <c r="G470" s="2"/>
      <c r="H470" s="2">
        <v>2022005846</v>
      </c>
      <c r="I470" s="2" t="s">
        <v>2628</v>
      </c>
      <c r="J470" s="2"/>
      <c r="K470" s="2" t="s">
        <v>2702</v>
      </c>
      <c r="L470" s="96">
        <v>44824</v>
      </c>
      <c r="M470" s="2"/>
      <c r="N470" s="2"/>
      <c r="O470" s="2"/>
      <c r="P470" s="2"/>
      <c r="Q470" s="2"/>
      <c r="R470" s="2"/>
      <c r="S470" s="2"/>
      <c r="T470" s="2"/>
      <c r="U470" s="2"/>
      <c r="V470" s="97">
        <v>1361.25</v>
      </c>
      <c r="W470" s="97">
        <v>1361.25</v>
      </c>
      <c r="X470" s="2" t="s">
        <v>2596</v>
      </c>
      <c r="Y470" s="2" t="s">
        <v>2597</v>
      </c>
      <c r="Z470" s="98">
        <f t="shared" si="7"/>
        <v>0</v>
      </c>
      <c r="AA470" s="2"/>
    </row>
    <row r="471" spans="1:27" x14ac:dyDescent="0.25">
      <c r="A471" s="2">
        <v>2023</v>
      </c>
      <c r="B471" s="2">
        <v>0</v>
      </c>
      <c r="C471" s="2">
        <v>33800</v>
      </c>
      <c r="D471" s="2">
        <v>2260908</v>
      </c>
      <c r="E471" s="2" t="str">
        <f t="shared" si="6"/>
        <v>338002260908</v>
      </c>
      <c r="F471" s="2" t="s">
        <v>462</v>
      </c>
      <c r="G471" s="2"/>
      <c r="H471" s="2">
        <v>2022005847</v>
      </c>
      <c r="I471" s="2" t="s">
        <v>2628</v>
      </c>
      <c r="J471" s="2"/>
      <c r="K471" s="2" t="s">
        <v>2677</v>
      </c>
      <c r="L471" s="96">
        <v>44824</v>
      </c>
      <c r="M471" s="2"/>
      <c r="N471" s="2"/>
      <c r="O471" s="2"/>
      <c r="P471" s="2"/>
      <c r="Q471" s="2"/>
      <c r="R471" s="2"/>
      <c r="S471" s="2"/>
      <c r="T471" s="2"/>
      <c r="U471" s="2"/>
      <c r="V471" s="99">
        <v>484</v>
      </c>
      <c r="W471" s="99">
        <v>484</v>
      </c>
      <c r="X471" s="2" t="s">
        <v>2596</v>
      </c>
      <c r="Y471" s="2" t="s">
        <v>2597</v>
      </c>
      <c r="Z471" s="98">
        <f t="shared" si="7"/>
        <v>0</v>
      </c>
      <c r="AA471" s="2"/>
    </row>
    <row r="472" spans="1:27" x14ac:dyDescent="0.25">
      <c r="A472" s="2">
        <v>2023</v>
      </c>
      <c r="B472" s="2">
        <v>0</v>
      </c>
      <c r="C472" s="2">
        <v>33800</v>
      </c>
      <c r="D472" s="2">
        <v>2260908</v>
      </c>
      <c r="E472" s="2" t="str">
        <f t="shared" si="6"/>
        <v>338002260908</v>
      </c>
      <c r="F472" s="2" t="s">
        <v>462</v>
      </c>
      <c r="G472" s="2"/>
      <c r="H472" s="2">
        <v>2022005848</v>
      </c>
      <c r="I472" s="2" t="s">
        <v>2628</v>
      </c>
      <c r="J472" s="2"/>
      <c r="K472" s="2" t="s">
        <v>2678</v>
      </c>
      <c r="L472" s="96">
        <v>44824</v>
      </c>
      <c r="M472" s="2"/>
      <c r="N472" s="2"/>
      <c r="O472" s="2"/>
      <c r="P472" s="2"/>
      <c r="Q472" s="2"/>
      <c r="R472" s="2"/>
      <c r="S472" s="2"/>
      <c r="T472" s="2"/>
      <c r="U472" s="2"/>
      <c r="V472" s="99">
        <v>484</v>
      </c>
      <c r="W472" s="99">
        <v>484</v>
      </c>
      <c r="X472" s="2" t="s">
        <v>2596</v>
      </c>
      <c r="Y472" s="2" t="s">
        <v>2597</v>
      </c>
      <c r="Z472" s="98">
        <f t="shared" si="7"/>
        <v>0</v>
      </c>
      <c r="AA472" s="2"/>
    </row>
    <row r="473" spans="1:27" x14ac:dyDescent="0.25">
      <c r="A473" s="2">
        <v>2023</v>
      </c>
      <c r="B473" s="2">
        <v>0</v>
      </c>
      <c r="C473" s="2">
        <v>33800</v>
      </c>
      <c r="D473" s="2">
        <v>2260908</v>
      </c>
      <c r="E473" s="2" t="str">
        <f t="shared" si="6"/>
        <v>338002260908</v>
      </c>
      <c r="F473" s="2" t="s">
        <v>462</v>
      </c>
      <c r="G473" s="2"/>
      <c r="H473" s="2">
        <v>2022019439</v>
      </c>
      <c r="I473" s="2" t="s">
        <v>2628</v>
      </c>
      <c r="J473" s="2"/>
      <c r="K473" s="2" t="s">
        <v>2703</v>
      </c>
      <c r="L473" s="96">
        <v>44841</v>
      </c>
      <c r="M473" s="2"/>
      <c r="N473" s="2"/>
      <c r="O473" s="2"/>
      <c r="P473" s="2"/>
      <c r="Q473" s="2"/>
      <c r="R473" s="2"/>
      <c r="S473" s="2"/>
      <c r="T473" s="2"/>
      <c r="U473" s="2"/>
      <c r="V473" s="97">
        <v>16360</v>
      </c>
      <c r="W473" s="97">
        <v>16360</v>
      </c>
      <c r="X473" s="2" t="s">
        <v>2596</v>
      </c>
      <c r="Y473" s="2" t="s">
        <v>2597</v>
      </c>
      <c r="Z473" s="98">
        <f t="shared" si="7"/>
        <v>0</v>
      </c>
      <c r="AA473" s="2"/>
    </row>
    <row r="474" spans="1:27" x14ac:dyDescent="0.25">
      <c r="A474" s="2">
        <v>2023</v>
      </c>
      <c r="B474" s="2">
        <v>0</v>
      </c>
      <c r="C474" s="2">
        <v>34000</v>
      </c>
      <c r="D474" s="2">
        <v>2020002</v>
      </c>
      <c r="E474" s="2" t="str">
        <f t="shared" si="6"/>
        <v>340002020002</v>
      </c>
      <c r="F474" s="2" t="s">
        <v>263</v>
      </c>
      <c r="G474" s="2"/>
      <c r="H474" s="2">
        <v>2021014747</v>
      </c>
      <c r="I474" s="2" t="s">
        <v>2564</v>
      </c>
      <c r="J474" s="2"/>
      <c r="K474" s="2" t="s">
        <v>2674</v>
      </c>
      <c r="L474" s="96">
        <v>44562</v>
      </c>
      <c r="M474" s="2"/>
      <c r="N474" s="2"/>
      <c r="O474" s="2"/>
      <c r="P474" s="2"/>
      <c r="Q474" s="2"/>
      <c r="R474" s="2" t="s">
        <v>2675</v>
      </c>
      <c r="S474" s="2"/>
      <c r="T474" s="2" t="s">
        <v>2676</v>
      </c>
      <c r="U474" s="2"/>
      <c r="V474" s="97">
        <v>12729.86</v>
      </c>
      <c r="W474" s="97">
        <v>12729.86</v>
      </c>
      <c r="X474" s="2" t="s">
        <v>2596</v>
      </c>
      <c r="Y474" s="2" t="s">
        <v>2597</v>
      </c>
      <c r="Z474" s="98">
        <f t="shared" si="7"/>
        <v>0</v>
      </c>
      <c r="AA474" s="2"/>
    </row>
    <row r="475" spans="1:27" x14ac:dyDescent="0.25">
      <c r="A475" s="2">
        <v>2023</v>
      </c>
      <c r="B475" s="2">
        <v>0</v>
      </c>
      <c r="C475" s="2">
        <v>34000</v>
      </c>
      <c r="D475" s="2">
        <v>2060001</v>
      </c>
      <c r="E475" s="2" t="str">
        <f t="shared" si="6"/>
        <v>340002060001</v>
      </c>
      <c r="F475" s="2" t="s">
        <v>279</v>
      </c>
      <c r="G475" s="2"/>
      <c r="H475" s="2">
        <v>2020007037</v>
      </c>
      <c r="I475" s="2" t="s">
        <v>2564</v>
      </c>
      <c r="J475" s="2"/>
      <c r="K475" s="2" t="s">
        <v>2599</v>
      </c>
      <c r="L475" s="96">
        <v>44562</v>
      </c>
      <c r="M475" s="2"/>
      <c r="N475" s="2"/>
      <c r="O475" s="2"/>
      <c r="P475" s="2"/>
      <c r="Q475" s="2"/>
      <c r="R475" s="2" t="s">
        <v>2600</v>
      </c>
      <c r="S475" s="2"/>
      <c r="T475" s="2" t="s">
        <v>2601</v>
      </c>
      <c r="U475" s="2"/>
      <c r="V475" s="99">
        <v>333.96</v>
      </c>
      <c r="W475" s="99">
        <v>333.96</v>
      </c>
      <c r="X475" s="2" t="s">
        <v>2596</v>
      </c>
      <c r="Y475" s="2" t="s">
        <v>2597</v>
      </c>
      <c r="Z475" s="98">
        <f t="shared" si="7"/>
        <v>0</v>
      </c>
      <c r="AA475" s="2"/>
    </row>
    <row r="476" spans="1:27" x14ac:dyDescent="0.25">
      <c r="A476" s="2">
        <v>2023</v>
      </c>
      <c r="B476" s="2">
        <v>0</v>
      </c>
      <c r="C476" s="2">
        <v>34000</v>
      </c>
      <c r="D476" s="2">
        <v>2200010</v>
      </c>
      <c r="E476" s="2" t="str">
        <f t="shared" si="6"/>
        <v>340002200010</v>
      </c>
      <c r="F476" s="2" t="s">
        <v>393</v>
      </c>
      <c r="G476" s="2"/>
      <c r="H476" s="2">
        <v>2020014540</v>
      </c>
      <c r="I476" s="2" t="s">
        <v>2564</v>
      </c>
      <c r="J476" s="2"/>
      <c r="K476" s="2" t="s">
        <v>2606</v>
      </c>
      <c r="L476" s="96">
        <v>44562</v>
      </c>
      <c r="M476" s="2"/>
      <c r="N476" s="2"/>
      <c r="O476" s="2"/>
      <c r="P476" s="2"/>
      <c r="Q476" s="2"/>
      <c r="R476" s="2" t="s">
        <v>2600</v>
      </c>
      <c r="S476" s="2"/>
      <c r="T476" s="2" t="s">
        <v>2601</v>
      </c>
      <c r="U476" s="2"/>
      <c r="V476" s="99">
        <v>384.78</v>
      </c>
      <c r="W476" s="99">
        <v>384.78</v>
      </c>
      <c r="X476" s="2" t="s">
        <v>2596</v>
      </c>
      <c r="Y476" s="2" t="s">
        <v>2597</v>
      </c>
      <c r="Z476" s="98">
        <f t="shared" si="7"/>
        <v>0</v>
      </c>
      <c r="AA476" s="2"/>
    </row>
    <row r="477" spans="1:27" x14ac:dyDescent="0.25">
      <c r="A477" s="2">
        <v>2023</v>
      </c>
      <c r="B477" s="2">
        <v>0</v>
      </c>
      <c r="C477" s="2">
        <v>34000</v>
      </c>
      <c r="D477" s="2">
        <v>2220001</v>
      </c>
      <c r="E477" s="2" t="str">
        <f t="shared" si="6"/>
        <v>340002220001</v>
      </c>
      <c r="F477" s="2" t="s">
        <v>421</v>
      </c>
      <c r="G477" s="2"/>
      <c r="H477" s="2">
        <v>2022003756</v>
      </c>
      <c r="I477" s="2" t="s">
        <v>2564</v>
      </c>
      <c r="J477" s="2"/>
      <c r="K477" s="2" t="s">
        <v>2619</v>
      </c>
      <c r="L477" s="96">
        <v>44659</v>
      </c>
      <c r="M477" s="2"/>
      <c r="N477" s="2"/>
      <c r="O477" s="2"/>
      <c r="P477" s="2"/>
      <c r="Q477" s="2"/>
      <c r="R477" s="2" t="s">
        <v>2620</v>
      </c>
      <c r="S477" s="2"/>
      <c r="T477" s="2" t="s">
        <v>2621</v>
      </c>
      <c r="U477" s="2"/>
      <c r="V477" s="99">
        <v>100</v>
      </c>
      <c r="W477" s="99">
        <v>100</v>
      </c>
      <c r="X477" s="2" t="s">
        <v>2596</v>
      </c>
      <c r="Y477" s="2" t="s">
        <v>2597</v>
      </c>
      <c r="Z477" s="98">
        <f t="shared" si="7"/>
        <v>0</v>
      </c>
      <c r="AA477" s="2"/>
    </row>
    <row r="478" spans="1:27" x14ac:dyDescent="0.25">
      <c r="A478" s="2">
        <v>2023</v>
      </c>
      <c r="B478" s="2">
        <v>0</v>
      </c>
      <c r="C478" s="2">
        <v>34200</v>
      </c>
      <c r="D478" s="2">
        <v>2210001</v>
      </c>
      <c r="E478" s="2" t="str">
        <f t="shared" si="6"/>
        <v>342002210001</v>
      </c>
      <c r="F478" s="2" t="s">
        <v>1758</v>
      </c>
      <c r="G478" s="2"/>
      <c r="H478" s="2">
        <v>2022012749</v>
      </c>
      <c r="I478" s="2" t="s">
        <v>2564</v>
      </c>
      <c r="J478" s="2"/>
      <c r="K478" s="2" t="s">
        <v>2607</v>
      </c>
      <c r="L478" s="96">
        <v>44741</v>
      </c>
      <c r="M478" s="2"/>
      <c r="N478" s="2"/>
      <c r="O478" s="2"/>
      <c r="P478" s="2"/>
      <c r="Q478" s="2"/>
      <c r="R478" s="2" t="s">
        <v>2608</v>
      </c>
      <c r="S478" s="2"/>
      <c r="T478" s="2" t="s">
        <v>2609</v>
      </c>
      <c r="U478" s="2"/>
      <c r="V478" s="97">
        <v>15000</v>
      </c>
      <c r="W478" s="97">
        <v>15000</v>
      </c>
      <c r="X478" s="2" t="s">
        <v>2596</v>
      </c>
      <c r="Y478" s="2" t="s">
        <v>2597</v>
      </c>
      <c r="Z478" s="98">
        <f t="shared" si="7"/>
        <v>0</v>
      </c>
      <c r="AA478" s="2"/>
    </row>
    <row r="479" spans="1:27" x14ac:dyDescent="0.25">
      <c r="A479" s="2">
        <v>2023</v>
      </c>
      <c r="B479" s="2">
        <v>0</v>
      </c>
      <c r="C479" s="2">
        <v>34200</v>
      </c>
      <c r="D479" s="2">
        <v>2210201</v>
      </c>
      <c r="E479" s="2" t="str">
        <f t="shared" si="6"/>
        <v>342002210201</v>
      </c>
      <c r="F479" s="2" t="s">
        <v>405</v>
      </c>
      <c r="G479" s="2"/>
      <c r="H479" s="2">
        <v>2022018472</v>
      </c>
      <c r="I479" s="2" t="s">
        <v>2564</v>
      </c>
      <c r="J479" s="2"/>
      <c r="K479" s="2" t="s">
        <v>2649</v>
      </c>
      <c r="L479" s="96">
        <v>44831</v>
      </c>
      <c r="M479" s="2"/>
      <c r="N479" s="2"/>
      <c r="O479" s="2"/>
      <c r="P479" s="2"/>
      <c r="Q479" s="2"/>
      <c r="R479" s="2" t="s">
        <v>2608</v>
      </c>
      <c r="S479" s="2"/>
      <c r="T479" s="2" t="s">
        <v>2609</v>
      </c>
      <c r="U479" s="2"/>
      <c r="V479" s="97">
        <v>9000</v>
      </c>
      <c r="W479" s="97">
        <v>9000</v>
      </c>
      <c r="X479" s="2" t="s">
        <v>2596</v>
      </c>
      <c r="Y479" s="2" t="s">
        <v>2597</v>
      </c>
      <c r="Z479" s="98">
        <f t="shared" si="7"/>
        <v>0</v>
      </c>
      <c r="AA479" s="2"/>
    </row>
    <row r="480" spans="1:27" x14ac:dyDescent="0.25">
      <c r="A480" s="2">
        <v>2023</v>
      </c>
      <c r="B480" s="2">
        <v>0</v>
      </c>
      <c r="C480" s="2">
        <v>34200</v>
      </c>
      <c r="D480" s="2">
        <v>2220001</v>
      </c>
      <c r="E480" s="2" t="str">
        <f t="shared" si="6"/>
        <v>342002220001</v>
      </c>
      <c r="F480" s="2" t="s">
        <v>1777</v>
      </c>
      <c r="G480" s="2"/>
      <c r="H480" s="2">
        <v>2022003756</v>
      </c>
      <c r="I480" s="2" t="s">
        <v>2564</v>
      </c>
      <c r="J480" s="2"/>
      <c r="K480" s="2" t="s">
        <v>2619</v>
      </c>
      <c r="L480" s="96">
        <v>44659</v>
      </c>
      <c r="M480" s="2"/>
      <c r="N480" s="2"/>
      <c r="O480" s="2"/>
      <c r="P480" s="2"/>
      <c r="Q480" s="2"/>
      <c r="R480" s="2" t="s">
        <v>2620</v>
      </c>
      <c r="S480" s="2"/>
      <c r="T480" s="2" t="s">
        <v>2621</v>
      </c>
      <c r="U480" s="2"/>
      <c r="V480" s="99">
        <v>500</v>
      </c>
      <c r="W480" s="99">
        <v>500</v>
      </c>
      <c r="X480" s="2" t="s">
        <v>2596</v>
      </c>
      <c r="Y480" s="2" t="s">
        <v>2597</v>
      </c>
      <c r="Z480" s="98">
        <f t="shared" si="7"/>
        <v>0</v>
      </c>
      <c r="AA480" s="2"/>
    </row>
    <row r="481" spans="1:27" x14ac:dyDescent="0.25">
      <c r="A481" s="2">
        <v>2023</v>
      </c>
      <c r="B481" s="2">
        <v>0</v>
      </c>
      <c r="C481" s="2">
        <v>34200</v>
      </c>
      <c r="D481" s="2">
        <v>2220001</v>
      </c>
      <c r="E481" s="2" t="str">
        <f t="shared" si="6"/>
        <v>342002220001</v>
      </c>
      <c r="F481" s="2" t="s">
        <v>1777</v>
      </c>
      <c r="G481" s="2"/>
      <c r="H481" s="2">
        <v>2022003755</v>
      </c>
      <c r="I481" s="2" t="s">
        <v>2564</v>
      </c>
      <c r="J481" s="2"/>
      <c r="K481" s="2" t="s">
        <v>2613</v>
      </c>
      <c r="L481" s="96">
        <v>44659</v>
      </c>
      <c r="M481" s="2"/>
      <c r="N481" s="2"/>
      <c r="O481" s="2"/>
      <c r="P481" s="2"/>
      <c r="Q481" s="2"/>
      <c r="R481" s="2" t="s">
        <v>2614</v>
      </c>
      <c r="S481" s="2"/>
      <c r="T481" s="2" t="s">
        <v>2615</v>
      </c>
      <c r="U481" s="2"/>
      <c r="V481" s="97">
        <v>1000</v>
      </c>
      <c r="W481" s="97">
        <v>1000</v>
      </c>
      <c r="X481" s="2" t="s">
        <v>2596</v>
      </c>
      <c r="Y481" s="2" t="s">
        <v>2597</v>
      </c>
      <c r="Z481" s="98">
        <f t="shared" si="7"/>
        <v>0</v>
      </c>
      <c r="AA481" s="2"/>
    </row>
    <row r="482" spans="1:27" x14ac:dyDescent="0.25">
      <c r="A482" s="2">
        <v>2023</v>
      </c>
      <c r="B482" s="2">
        <v>0</v>
      </c>
      <c r="C482" s="2">
        <v>34201</v>
      </c>
      <c r="D482" s="2">
        <v>2210001</v>
      </c>
      <c r="E482" s="2" t="str">
        <f t="shared" si="6"/>
        <v>342012210001</v>
      </c>
      <c r="F482" s="2" t="s">
        <v>1758</v>
      </c>
      <c r="G482" s="2"/>
      <c r="H482" s="2">
        <v>2022012749</v>
      </c>
      <c r="I482" s="2" t="s">
        <v>2564</v>
      </c>
      <c r="J482" s="2"/>
      <c r="K482" s="2" t="s">
        <v>2607</v>
      </c>
      <c r="L482" s="96">
        <v>44741</v>
      </c>
      <c r="M482" s="2"/>
      <c r="N482" s="2"/>
      <c r="O482" s="2"/>
      <c r="P482" s="2"/>
      <c r="Q482" s="2"/>
      <c r="R482" s="2" t="s">
        <v>2608</v>
      </c>
      <c r="S482" s="2"/>
      <c r="T482" s="2" t="s">
        <v>2609</v>
      </c>
      <c r="U482" s="2"/>
      <c r="V482" s="97">
        <v>7800</v>
      </c>
      <c r="W482" s="97">
        <v>7800</v>
      </c>
      <c r="X482" s="2" t="s">
        <v>2596</v>
      </c>
      <c r="Y482" s="2" t="s">
        <v>2597</v>
      </c>
      <c r="Z482" s="98">
        <f t="shared" si="7"/>
        <v>0</v>
      </c>
      <c r="AA482" s="2"/>
    </row>
    <row r="483" spans="1:27" x14ac:dyDescent="0.25">
      <c r="A483" s="2">
        <v>2023</v>
      </c>
      <c r="B483" s="2">
        <v>0</v>
      </c>
      <c r="C483" s="2">
        <v>34201</v>
      </c>
      <c r="D483" s="2">
        <v>2210201</v>
      </c>
      <c r="E483" s="2" t="str">
        <f t="shared" si="6"/>
        <v>342012210201</v>
      </c>
      <c r="F483" s="2" t="s">
        <v>405</v>
      </c>
      <c r="G483" s="2"/>
      <c r="H483" s="2">
        <v>2022018472</v>
      </c>
      <c r="I483" s="2" t="s">
        <v>2564</v>
      </c>
      <c r="J483" s="2"/>
      <c r="K483" s="2" t="s">
        <v>2649</v>
      </c>
      <c r="L483" s="96">
        <v>44831</v>
      </c>
      <c r="M483" s="2"/>
      <c r="N483" s="2"/>
      <c r="O483" s="2"/>
      <c r="P483" s="2"/>
      <c r="Q483" s="2"/>
      <c r="R483" s="2" t="s">
        <v>2608</v>
      </c>
      <c r="S483" s="2"/>
      <c r="T483" s="2" t="s">
        <v>2609</v>
      </c>
      <c r="U483" s="2"/>
      <c r="V483" s="97">
        <v>8000</v>
      </c>
      <c r="W483" s="97">
        <v>8000</v>
      </c>
      <c r="X483" s="2" t="s">
        <v>2596</v>
      </c>
      <c r="Y483" s="2" t="s">
        <v>2597</v>
      </c>
      <c r="Z483" s="98">
        <f t="shared" si="7"/>
        <v>0</v>
      </c>
      <c r="AA483" s="2"/>
    </row>
    <row r="484" spans="1:27" x14ac:dyDescent="0.25">
      <c r="A484" s="2">
        <v>2023</v>
      </c>
      <c r="B484" s="2">
        <v>0</v>
      </c>
      <c r="C484" s="2">
        <v>34201</v>
      </c>
      <c r="D484" s="2">
        <v>2220001</v>
      </c>
      <c r="E484" s="2" t="str">
        <f t="shared" si="6"/>
        <v>342012220001</v>
      </c>
      <c r="F484" s="2" t="s">
        <v>1777</v>
      </c>
      <c r="G484" s="2"/>
      <c r="H484" s="2">
        <v>2022003756</v>
      </c>
      <c r="I484" s="2" t="s">
        <v>2564</v>
      </c>
      <c r="J484" s="2"/>
      <c r="K484" s="2" t="s">
        <v>2619</v>
      </c>
      <c r="L484" s="96">
        <v>44659</v>
      </c>
      <c r="M484" s="2"/>
      <c r="N484" s="2"/>
      <c r="O484" s="2"/>
      <c r="P484" s="2"/>
      <c r="Q484" s="2"/>
      <c r="R484" s="2" t="s">
        <v>2620</v>
      </c>
      <c r="S484" s="2"/>
      <c r="T484" s="2" t="s">
        <v>2621</v>
      </c>
      <c r="U484" s="2"/>
      <c r="V484" s="99">
        <v>300</v>
      </c>
      <c r="W484" s="99">
        <v>300</v>
      </c>
      <c r="X484" s="2" t="s">
        <v>2596</v>
      </c>
      <c r="Y484" s="2" t="s">
        <v>2597</v>
      </c>
      <c r="Z484" s="98">
        <f t="shared" si="7"/>
        <v>0</v>
      </c>
      <c r="AA484" s="2"/>
    </row>
    <row r="485" spans="1:27" x14ac:dyDescent="0.25">
      <c r="A485" s="2">
        <v>2023</v>
      </c>
      <c r="B485" s="2">
        <v>0</v>
      </c>
      <c r="C485" s="2">
        <v>34201</v>
      </c>
      <c r="D485" s="2">
        <v>2220001</v>
      </c>
      <c r="E485" s="2" t="str">
        <f t="shared" si="6"/>
        <v>342012220001</v>
      </c>
      <c r="F485" s="2" t="s">
        <v>1777</v>
      </c>
      <c r="G485" s="2"/>
      <c r="H485" s="2">
        <v>2022003755</v>
      </c>
      <c r="I485" s="2" t="s">
        <v>2564</v>
      </c>
      <c r="J485" s="2"/>
      <c r="K485" s="2" t="s">
        <v>2613</v>
      </c>
      <c r="L485" s="96">
        <v>44659</v>
      </c>
      <c r="M485" s="2"/>
      <c r="N485" s="2"/>
      <c r="O485" s="2"/>
      <c r="P485" s="2"/>
      <c r="Q485" s="2"/>
      <c r="R485" s="2" t="s">
        <v>2614</v>
      </c>
      <c r="S485" s="2"/>
      <c r="T485" s="2" t="s">
        <v>2615</v>
      </c>
      <c r="U485" s="2"/>
      <c r="V485" s="99">
        <v>800</v>
      </c>
      <c r="W485" s="99">
        <v>800</v>
      </c>
      <c r="X485" s="2" t="s">
        <v>2596</v>
      </c>
      <c r="Y485" s="2" t="s">
        <v>2597</v>
      </c>
      <c r="Z485" s="98">
        <f t="shared" si="7"/>
        <v>0</v>
      </c>
      <c r="AA485" s="2"/>
    </row>
    <row r="486" spans="1:27" x14ac:dyDescent="0.25">
      <c r="A486" s="2">
        <v>2023</v>
      </c>
      <c r="B486" s="2">
        <v>0</v>
      </c>
      <c r="C486" s="2">
        <v>34202</v>
      </c>
      <c r="D486" s="2">
        <v>2210201</v>
      </c>
      <c r="E486" s="2" t="str">
        <f t="shared" si="6"/>
        <v>342022210201</v>
      </c>
      <c r="F486" s="2" t="s">
        <v>405</v>
      </c>
      <c r="G486" s="2"/>
      <c r="H486" s="2">
        <v>2022018472</v>
      </c>
      <c r="I486" s="2" t="s">
        <v>2564</v>
      </c>
      <c r="J486" s="2"/>
      <c r="K486" s="2" t="s">
        <v>2649</v>
      </c>
      <c r="L486" s="96">
        <v>44831</v>
      </c>
      <c r="M486" s="2"/>
      <c r="N486" s="2"/>
      <c r="O486" s="2"/>
      <c r="P486" s="2"/>
      <c r="Q486" s="2"/>
      <c r="R486" s="2" t="s">
        <v>2608</v>
      </c>
      <c r="S486" s="2"/>
      <c r="T486" s="2" t="s">
        <v>2609</v>
      </c>
      <c r="U486" s="2"/>
      <c r="V486" s="97">
        <v>2000</v>
      </c>
      <c r="W486" s="97">
        <v>2000</v>
      </c>
      <c r="X486" s="2" t="s">
        <v>2596</v>
      </c>
      <c r="Y486" s="2" t="s">
        <v>2597</v>
      </c>
      <c r="Z486" s="98">
        <f t="shared" si="7"/>
        <v>0</v>
      </c>
      <c r="AA486" s="2"/>
    </row>
    <row r="487" spans="1:27" x14ac:dyDescent="0.25">
      <c r="A487" s="2">
        <v>2023</v>
      </c>
      <c r="B487" s="2">
        <v>0</v>
      </c>
      <c r="C487" s="2">
        <v>34202</v>
      </c>
      <c r="D487" s="2">
        <v>2270102</v>
      </c>
      <c r="E487" s="2" t="str">
        <f t="shared" si="6"/>
        <v>342022270102</v>
      </c>
      <c r="F487" s="2" t="s">
        <v>1828</v>
      </c>
      <c r="G487" s="2"/>
      <c r="H487" s="2">
        <v>2021025665</v>
      </c>
      <c r="I487" s="2" t="s">
        <v>2602</v>
      </c>
      <c r="J487" s="2"/>
      <c r="K487" s="2" t="s">
        <v>2704</v>
      </c>
      <c r="L487" s="96">
        <v>44562</v>
      </c>
      <c r="M487" s="2">
        <v>2021025660</v>
      </c>
      <c r="N487" s="2"/>
      <c r="O487" s="2"/>
      <c r="P487" s="2"/>
      <c r="Q487" s="2"/>
      <c r="R487" s="2" t="s">
        <v>2705</v>
      </c>
      <c r="S487" s="2"/>
      <c r="T487" s="2" t="s">
        <v>2706</v>
      </c>
      <c r="U487" s="2"/>
      <c r="V487" s="97">
        <v>65609.320000000007</v>
      </c>
      <c r="W487" s="97">
        <v>65609.320000000007</v>
      </c>
      <c r="X487" s="2" t="s">
        <v>2596</v>
      </c>
      <c r="Y487" s="2" t="s">
        <v>2597</v>
      </c>
      <c r="Z487" s="98">
        <f t="shared" si="7"/>
        <v>0</v>
      </c>
      <c r="AA487" s="2"/>
    </row>
    <row r="488" spans="1:27" x14ac:dyDescent="0.25">
      <c r="A488" s="2">
        <v>2023</v>
      </c>
      <c r="B488" s="2">
        <v>0</v>
      </c>
      <c r="C488" s="2">
        <v>34203</v>
      </c>
      <c r="D488" s="2">
        <v>2210001</v>
      </c>
      <c r="E488" s="2" t="str">
        <f t="shared" si="6"/>
        <v>342032210001</v>
      </c>
      <c r="F488" s="2" t="s">
        <v>1758</v>
      </c>
      <c r="G488" s="2"/>
      <c r="H488" s="2">
        <v>2022012749</v>
      </c>
      <c r="I488" s="2" t="s">
        <v>2564</v>
      </c>
      <c r="J488" s="2"/>
      <c r="K488" s="2" t="s">
        <v>2607</v>
      </c>
      <c r="L488" s="96">
        <v>44741</v>
      </c>
      <c r="M488" s="2"/>
      <c r="N488" s="2"/>
      <c r="O488" s="2"/>
      <c r="P488" s="2"/>
      <c r="Q488" s="2"/>
      <c r="R488" s="2" t="s">
        <v>2608</v>
      </c>
      <c r="S488" s="2"/>
      <c r="T488" s="2" t="s">
        <v>2609</v>
      </c>
      <c r="U488" s="2"/>
      <c r="V488" s="97">
        <v>108000</v>
      </c>
      <c r="W488" s="97">
        <v>108000</v>
      </c>
      <c r="X488" s="2" t="s">
        <v>2596</v>
      </c>
      <c r="Y488" s="2" t="s">
        <v>2597</v>
      </c>
      <c r="Z488" s="98">
        <f t="shared" si="7"/>
        <v>0</v>
      </c>
      <c r="AA488" s="2"/>
    </row>
    <row r="489" spans="1:27" x14ac:dyDescent="0.25">
      <c r="A489" s="2">
        <v>2023</v>
      </c>
      <c r="B489" s="2">
        <v>0</v>
      </c>
      <c r="C489" s="2">
        <v>34203</v>
      </c>
      <c r="D489" s="2">
        <v>2210201</v>
      </c>
      <c r="E489" s="2" t="str">
        <f t="shared" si="6"/>
        <v>342032210201</v>
      </c>
      <c r="F489" s="2" t="s">
        <v>405</v>
      </c>
      <c r="G489" s="2"/>
      <c r="H489" s="2">
        <v>2022018472</v>
      </c>
      <c r="I489" s="2" t="s">
        <v>2564</v>
      </c>
      <c r="J489" s="2"/>
      <c r="K489" s="2" t="s">
        <v>2649</v>
      </c>
      <c r="L489" s="96">
        <v>44831</v>
      </c>
      <c r="M489" s="2"/>
      <c r="N489" s="2"/>
      <c r="O489" s="2"/>
      <c r="P489" s="2"/>
      <c r="Q489" s="2"/>
      <c r="R489" s="2" t="s">
        <v>2608</v>
      </c>
      <c r="S489" s="2"/>
      <c r="T489" s="2" t="s">
        <v>2609</v>
      </c>
      <c r="U489" s="2"/>
      <c r="V489" s="97">
        <v>100000</v>
      </c>
      <c r="W489" s="97">
        <v>100000</v>
      </c>
      <c r="X489" s="2" t="s">
        <v>2596</v>
      </c>
      <c r="Y489" s="2" t="s">
        <v>2597</v>
      </c>
      <c r="Z489" s="98">
        <f t="shared" si="7"/>
        <v>0</v>
      </c>
      <c r="AA489" s="2"/>
    </row>
    <row r="490" spans="1:27" x14ac:dyDescent="0.25">
      <c r="A490" s="2">
        <v>2023</v>
      </c>
      <c r="B490" s="2">
        <v>0</v>
      </c>
      <c r="C490" s="2">
        <v>34203</v>
      </c>
      <c r="D490" s="2">
        <v>2270102</v>
      </c>
      <c r="E490" s="2" t="str">
        <f t="shared" si="6"/>
        <v>342032270102</v>
      </c>
      <c r="F490" s="2" t="s">
        <v>1828</v>
      </c>
      <c r="G490" s="2"/>
      <c r="H490" s="2">
        <v>2021025664</v>
      </c>
      <c r="I490" s="2" t="s">
        <v>2602</v>
      </c>
      <c r="J490" s="2"/>
      <c r="K490" s="2" t="s">
        <v>2704</v>
      </c>
      <c r="L490" s="96">
        <v>44562</v>
      </c>
      <c r="M490" s="2">
        <v>2021025486</v>
      </c>
      <c r="N490" s="2"/>
      <c r="O490" s="2"/>
      <c r="P490" s="2"/>
      <c r="Q490" s="2"/>
      <c r="R490" s="2" t="s">
        <v>2705</v>
      </c>
      <c r="S490" s="2"/>
      <c r="T490" s="2" t="s">
        <v>2706</v>
      </c>
      <c r="U490" s="2"/>
      <c r="V490" s="97">
        <v>68417.03</v>
      </c>
      <c r="W490" s="97">
        <v>68417.03</v>
      </c>
      <c r="X490" s="2" t="s">
        <v>2596</v>
      </c>
      <c r="Y490" s="2" t="s">
        <v>2597</v>
      </c>
      <c r="Z490" s="98">
        <f t="shared" si="7"/>
        <v>0</v>
      </c>
      <c r="AA490" s="2"/>
    </row>
    <row r="491" spans="1:27" x14ac:dyDescent="0.25">
      <c r="A491" s="2">
        <v>2023</v>
      </c>
      <c r="B491" s="2">
        <v>0</v>
      </c>
      <c r="C491" s="2">
        <v>43000</v>
      </c>
      <c r="D491" s="2">
        <v>2020002</v>
      </c>
      <c r="E491" s="2" t="str">
        <f t="shared" si="6"/>
        <v>430002020002</v>
      </c>
      <c r="F491" s="2" t="s">
        <v>263</v>
      </c>
      <c r="G491" s="2"/>
      <c r="H491" s="2">
        <v>2021014747</v>
      </c>
      <c r="I491" s="2" t="s">
        <v>2564</v>
      </c>
      <c r="J491" s="2"/>
      <c r="K491" s="2" t="s">
        <v>2674</v>
      </c>
      <c r="L491" s="96">
        <v>44562</v>
      </c>
      <c r="M491" s="2"/>
      <c r="N491" s="2"/>
      <c r="O491" s="2"/>
      <c r="P491" s="2"/>
      <c r="Q491" s="2"/>
      <c r="R491" s="2" t="s">
        <v>2675</v>
      </c>
      <c r="S491" s="2"/>
      <c r="T491" s="2" t="s">
        <v>2676</v>
      </c>
      <c r="U491" s="2"/>
      <c r="V491" s="97">
        <v>1200</v>
      </c>
      <c r="W491" s="97">
        <v>1200</v>
      </c>
      <c r="X491" s="2" t="s">
        <v>2596</v>
      </c>
      <c r="Y491" s="2" t="s">
        <v>2597</v>
      </c>
      <c r="Z491" s="98">
        <f t="shared" si="7"/>
        <v>0</v>
      </c>
      <c r="AA491" s="2"/>
    </row>
    <row r="492" spans="1:27" x14ac:dyDescent="0.25">
      <c r="A492" s="2">
        <v>2023</v>
      </c>
      <c r="B492" s="2">
        <v>0</v>
      </c>
      <c r="C492" s="2">
        <v>43000</v>
      </c>
      <c r="D492" s="2">
        <v>2220001</v>
      </c>
      <c r="E492" s="2" t="str">
        <f t="shared" si="6"/>
        <v>430002220001</v>
      </c>
      <c r="F492" s="2" t="s">
        <v>1777</v>
      </c>
      <c r="G492" s="2"/>
      <c r="H492" s="2">
        <v>2022003756</v>
      </c>
      <c r="I492" s="2" t="s">
        <v>2564</v>
      </c>
      <c r="J492" s="2"/>
      <c r="K492" s="2" t="s">
        <v>2619</v>
      </c>
      <c r="L492" s="96">
        <v>44659</v>
      </c>
      <c r="M492" s="2"/>
      <c r="N492" s="2"/>
      <c r="O492" s="2"/>
      <c r="P492" s="2"/>
      <c r="Q492" s="2"/>
      <c r="R492" s="2" t="s">
        <v>2620</v>
      </c>
      <c r="S492" s="2"/>
      <c r="T492" s="2" t="s">
        <v>2621</v>
      </c>
      <c r="U492" s="2"/>
      <c r="V492" s="99">
        <v>650</v>
      </c>
      <c r="W492" s="99">
        <v>650</v>
      </c>
      <c r="X492" s="2" t="s">
        <v>2596</v>
      </c>
      <c r="Y492" s="2" t="s">
        <v>2597</v>
      </c>
      <c r="Z492" s="98">
        <f t="shared" si="7"/>
        <v>0</v>
      </c>
      <c r="AA492" s="2"/>
    </row>
    <row r="493" spans="1:27" x14ac:dyDescent="0.25">
      <c r="A493" s="2">
        <v>2023</v>
      </c>
      <c r="B493" s="2">
        <v>0</v>
      </c>
      <c r="C493" s="2">
        <v>43110</v>
      </c>
      <c r="D493" s="2">
        <v>2030001</v>
      </c>
      <c r="E493" s="2" t="str">
        <f t="shared" si="6"/>
        <v>431102030001</v>
      </c>
      <c r="F493" s="2" t="s">
        <v>1730</v>
      </c>
      <c r="G493" s="2"/>
      <c r="H493" s="2">
        <v>2022009572</v>
      </c>
      <c r="I493" s="2" t="s">
        <v>2602</v>
      </c>
      <c r="J493" s="2"/>
      <c r="K493" s="2" t="s">
        <v>2707</v>
      </c>
      <c r="L493" s="96">
        <v>44704</v>
      </c>
      <c r="M493" s="2">
        <v>2022003095</v>
      </c>
      <c r="N493" s="2"/>
      <c r="O493" s="2"/>
      <c r="P493" s="2"/>
      <c r="Q493" s="2"/>
      <c r="R493" s="2" t="s">
        <v>2708</v>
      </c>
      <c r="S493" s="2"/>
      <c r="T493" s="2" t="s">
        <v>2709</v>
      </c>
      <c r="U493" s="2" t="s">
        <v>2710</v>
      </c>
      <c r="V493" s="97">
        <v>2445</v>
      </c>
      <c r="W493" s="97">
        <v>2445</v>
      </c>
      <c r="X493" s="2" t="s">
        <v>2596</v>
      </c>
      <c r="Y493" s="2" t="s">
        <v>2597</v>
      </c>
      <c r="Z493" s="98">
        <f t="shared" si="7"/>
        <v>0</v>
      </c>
      <c r="AA493" s="2"/>
    </row>
    <row r="494" spans="1:27" x14ac:dyDescent="0.25">
      <c r="A494" s="2">
        <v>2023</v>
      </c>
      <c r="B494" s="2">
        <v>0</v>
      </c>
      <c r="C494" s="2">
        <v>43110</v>
      </c>
      <c r="D494" s="2">
        <v>2219900</v>
      </c>
      <c r="E494" s="2" t="str">
        <f t="shared" si="6"/>
        <v>431102219900</v>
      </c>
      <c r="F494" s="2" t="s">
        <v>416</v>
      </c>
      <c r="G494" s="2"/>
      <c r="H494" s="2">
        <v>2022005849</v>
      </c>
      <c r="I494" s="2" t="s">
        <v>2628</v>
      </c>
      <c r="J494" s="2"/>
      <c r="K494" s="2" t="s">
        <v>2711</v>
      </c>
      <c r="L494" s="96">
        <v>44824</v>
      </c>
      <c r="M494" s="2"/>
      <c r="N494" s="2"/>
      <c r="O494" s="2"/>
      <c r="P494" s="2"/>
      <c r="Q494" s="2"/>
      <c r="R494" s="2"/>
      <c r="S494" s="2"/>
      <c r="T494" s="2"/>
      <c r="U494" s="2"/>
      <c r="V494" s="99">
        <v>500</v>
      </c>
      <c r="W494" s="99">
        <v>500</v>
      </c>
      <c r="X494" s="2" t="s">
        <v>2596</v>
      </c>
      <c r="Y494" s="2" t="s">
        <v>2597</v>
      </c>
      <c r="Z494" s="98">
        <f t="shared" si="7"/>
        <v>0</v>
      </c>
      <c r="AA494" s="2"/>
    </row>
    <row r="495" spans="1:27" x14ac:dyDescent="0.25">
      <c r="A495" s="2">
        <v>2023</v>
      </c>
      <c r="B495" s="2">
        <v>0</v>
      </c>
      <c r="C495" s="2">
        <v>43111</v>
      </c>
      <c r="D495" s="2">
        <v>2020002</v>
      </c>
      <c r="E495" s="2" t="str">
        <f t="shared" si="6"/>
        <v>431112020002</v>
      </c>
      <c r="F495" s="2" t="s">
        <v>263</v>
      </c>
      <c r="G495" s="2"/>
      <c r="H495" s="2">
        <v>2021014747</v>
      </c>
      <c r="I495" s="2" t="s">
        <v>2564</v>
      </c>
      <c r="J495" s="2"/>
      <c r="K495" s="2" t="s">
        <v>2674</v>
      </c>
      <c r="L495" s="96">
        <v>44562</v>
      </c>
      <c r="M495" s="2"/>
      <c r="N495" s="2"/>
      <c r="O495" s="2"/>
      <c r="P495" s="2"/>
      <c r="Q495" s="2"/>
      <c r="R495" s="2" t="s">
        <v>2675</v>
      </c>
      <c r="S495" s="2"/>
      <c r="T495" s="2" t="s">
        <v>2676</v>
      </c>
      <c r="U495" s="2"/>
      <c r="V495" s="97">
        <v>5760</v>
      </c>
      <c r="W495" s="97">
        <v>5760</v>
      </c>
      <c r="X495" s="2" t="s">
        <v>2596</v>
      </c>
      <c r="Y495" s="2" t="s">
        <v>2597</v>
      </c>
      <c r="Z495" s="98">
        <f t="shared" si="7"/>
        <v>0</v>
      </c>
      <c r="AA495" s="2"/>
    </row>
    <row r="496" spans="1:27" x14ac:dyDescent="0.25">
      <c r="A496" s="2">
        <v>2023</v>
      </c>
      <c r="B496" s="2">
        <v>0</v>
      </c>
      <c r="C496" s="2">
        <v>43111</v>
      </c>
      <c r="D496" s="2">
        <v>2030001</v>
      </c>
      <c r="E496" s="2" t="str">
        <f t="shared" si="6"/>
        <v>431112030001</v>
      </c>
      <c r="F496" s="2" t="s">
        <v>1730</v>
      </c>
      <c r="G496" s="2"/>
      <c r="H496" s="2">
        <v>2022009572</v>
      </c>
      <c r="I496" s="2" t="s">
        <v>2602</v>
      </c>
      <c r="J496" s="2"/>
      <c r="K496" s="2" t="s">
        <v>2707</v>
      </c>
      <c r="L496" s="96">
        <v>44704</v>
      </c>
      <c r="M496" s="2">
        <v>2022003095</v>
      </c>
      <c r="N496" s="2"/>
      <c r="O496" s="2"/>
      <c r="P496" s="2"/>
      <c r="Q496" s="2"/>
      <c r="R496" s="2" t="s">
        <v>2708</v>
      </c>
      <c r="S496" s="2"/>
      <c r="T496" s="2" t="s">
        <v>2709</v>
      </c>
      <c r="U496" s="2" t="s">
        <v>2710</v>
      </c>
      <c r="V496" s="97">
        <v>15340</v>
      </c>
      <c r="W496" s="97">
        <v>15340</v>
      </c>
      <c r="X496" s="2" t="s">
        <v>2596</v>
      </c>
      <c r="Y496" s="2" t="s">
        <v>2597</v>
      </c>
      <c r="Z496" s="98">
        <f t="shared" si="7"/>
        <v>0</v>
      </c>
      <c r="AA496" s="2"/>
    </row>
    <row r="497" spans="1:27" x14ac:dyDescent="0.25">
      <c r="A497" s="2">
        <v>2023</v>
      </c>
      <c r="B497" s="2">
        <v>0</v>
      </c>
      <c r="C497" s="2">
        <v>43111</v>
      </c>
      <c r="D497" s="2">
        <v>2210301</v>
      </c>
      <c r="E497" s="2" t="str">
        <f t="shared" si="6"/>
        <v>431112210301</v>
      </c>
      <c r="F497" s="2" t="s">
        <v>407</v>
      </c>
      <c r="G497" s="2"/>
      <c r="H497" s="2">
        <v>2022003870</v>
      </c>
      <c r="I497" s="2" t="s">
        <v>2564</v>
      </c>
      <c r="J497" s="2"/>
      <c r="K497" s="2" t="s">
        <v>2610</v>
      </c>
      <c r="L497" s="96">
        <v>44834</v>
      </c>
      <c r="M497" s="2"/>
      <c r="N497" s="2"/>
      <c r="O497" s="2"/>
      <c r="P497" s="2"/>
      <c r="Q497" s="2"/>
      <c r="R497" s="2" t="s">
        <v>2611</v>
      </c>
      <c r="S497" s="2"/>
      <c r="T497" s="2" t="s">
        <v>2612</v>
      </c>
      <c r="U497" s="2"/>
      <c r="V497" s="99">
        <v>708.33</v>
      </c>
      <c r="W497" s="99">
        <v>708.33</v>
      </c>
      <c r="X497" s="2" t="s">
        <v>2596</v>
      </c>
      <c r="Y497" s="2" t="s">
        <v>2597</v>
      </c>
      <c r="Z497" s="98">
        <f t="shared" si="7"/>
        <v>0</v>
      </c>
      <c r="AA497" s="2"/>
    </row>
    <row r="498" spans="1:27" x14ac:dyDescent="0.25">
      <c r="A498" s="2">
        <v>2023</v>
      </c>
      <c r="B498" s="2">
        <v>0</v>
      </c>
      <c r="C498" s="2">
        <v>43112</v>
      </c>
      <c r="D498" s="2">
        <v>2020002</v>
      </c>
      <c r="E498" s="2" t="str">
        <f t="shared" si="6"/>
        <v>431122020002</v>
      </c>
      <c r="F498" s="2" t="s">
        <v>263</v>
      </c>
      <c r="G498" s="2"/>
      <c r="H498" s="2">
        <v>2021014747</v>
      </c>
      <c r="I498" s="2" t="s">
        <v>2564</v>
      </c>
      <c r="J498" s="2"/>
      <c r="K498" s="2" t="s">
        <v>2674</v>
      </c>
      <c r="L498" s="96">
        <v>44562</v>
      </c>
      <c r="M498" s="2"/>
      <c r="N498" s="2"/>
      <c r="O498" s="2"/>
      <c r="P498" s="2"/>
      <c r="Q498" s="2"/>
      <c r="R498" s="2" t="s">
        <v>2675</v>
      </c>
      <c r="S498" s="2"/>
      <c r="T498" s="2" t="s">
        <v>2676</v>
      </c>
      <c r="U498" s="2"/>
      <c r="V498" s="97">
        <v>4800</v>
      </c>
      <c r="W498" s="97">
        <v>4800</v>
      </c>
      <c r="X498" s="2" t="s">
        <v>2596</v>
      </c>
      <c r="Y498" s="2" t="s">
        <v>2597</v>
      </c>
      <c r="Z498" s="98">
        <f t="shared" si="7"/>
        <v>0</v>
      </c>
      <c r="AA498" s="2"/>
    </row>
    <row r="499" spans="1:27" x14ac:dyDescent="0.25">
      <c r="A499" s="2">
        <v>2023</v>
      </c>
      <c r="B499" s="2">
        <v>0</v>
      </c>
      <c r="C499" s="2">
        <v>43112</v>
      </c>
      <c r="D499" s="2">
        <v>2030001</v>
      </c>
      <c r="E499" s="2" t="str">
        <f t="shared" si="6"/>
        <v>431122030001</v>
      </c>
      <c r="F499" s="2" t="s">
        <v>1730</v>
      </c>
      <c r="G499" s="2"/>
      <c r="H499" s="2">
        <v>2022009572</v>
      </c>
      <c r="I499" s="2" t="s">
        <v>2602</v>
      </c>
      <c r="J499" s="2"/>
      <c r="K499" s="2" t="s">
        <v>2707</v>
      </c>
      <c r="L499" s="96">
        <v>44704</v>
      </c>
      <c r="M499" s="2">
        <v>2022003095</v>
      </c>
      <c r="N499" s="2"/>
      <c r="O499" s="2"/>
      <c r="P499" s="2"/>
      <c r="Q499" s="2"/>
      <c r="R499" s="2" t="s">
        <v>2708</v>
      </c>
      <c r="S499" s="2"/>
      <c r="T499" s="2" t="s">
        <v>2709</v>
      </c>
      <c r="U499" s="2" t="s">
        <v>2710</v>
      </c>
      <c r="V499" s="97">
        <v>9305</v>
      </c>
      <c r="W499" s="97">
        <v>9305</v>
      </c>
      <c r="X499" s="2" t="s">
        <v>2596</v>
      </c>
      <c r="Y499" s="2" t="s">
        <v>2597</v>
      </c>
      <c r="Z499" s="98">
        <f t="shared" si="7"/>
        <v>0</v>
      </c>
      <c r="AA499" s="2"/>
    </row>
    <row r="500" spans="1:27" x14ac:dyDescent="0.25">
      <c r="A500" s="2">
        <v>2023</v>
      </c>
      <c r="B500" s="2">
        <v>0</v>
      </c>
      <c r="C500" s="2">
        <v>43112</v>
      </c>
      <c r="D500" s="2">
        <v>2219900</v>
      </c>
      <c r="E500" s="2" t="str">
        <f t="shared" si="6"/>
        <v>431122219900</v>
      </c>
      <c r="F500" s="2" t="s">
        <v>416</v>
      </c>
      <c r="G500" s="2"/>
      <c r="H500" s="2">
        <v>2022005849</v>
      </c>
      <c r="I500" s="2" t="s">
        <v>2628</v>
      </c>
      <c r="J500" s="2"/>
      <c r="K500" s="2" t="s">
        <v>2711</v>
      </c>
      <c r="L500" s="96">
        <v>44824</v>
      </c>
      <c r="M500" s="2"/>
      <c r="N500" s="2"/>
      <c r="O500" s="2"/>
      <c r="P500" s="2"/>
      <c r="Q500" s="2"/>
      <c r="R500" s="2"/>
      <c r="S500" s="2"/>
      <c r="T500" s="2"/>
      <c r="U500" s="2"/>
      <c r="V500" s="99">
        <v>950</v>
      </c>
      <c r="W500" s="99">
        <v>950</v>
      </c>
      <c r="X500" s="2" t="s">
        <v>2596</v>
      </c>
      <c r="Y500" s="2" t="s">
        <v>2597</v>
      </c>
      <c r="Z500" s="98">
        <f t="shared" si="7"/>
        <v>0</v>
      </c>
      <c r="AA500" s="2"/>
    </row>
    <row r="501" spans="1:27" x14ac:dyDescent="0.25">
      <c r="A501" s="2">
        <v>2023</v>
      </c>
      <c r="B501" s="2">
        <v>0</v>
      </c>
      <c r="C501" s="2">
        <v>43113</v>
      </c>
      <c r="D501" s="2">
        <v>2269900</v>
      </c>
      <c r="E501" s="2" t="str">
        <f t="shared" si="6"/>
        <v>431132269900</v>
      </c>
      <c r="F501" s="2" t="s">
        <v>469</v>
      </c>
      <c r="G501" s="2"/>
      <c r="H501" s="2">
        <v>2022005849</v>
      </c>
      <c r="I501" s="2" t="s">
        <v>2628</v>
      </c>
      <c r="J501" s="2"/>
      <c r="K501" s="2" t="s">
        <v>2711</v>
      </c>
      <c r="L501" s="96">
        <v>44824</v>
      </c>
      <c r="M501" s="2"/>
      <c r="N501" s="2"/>
      <c r="O501" s="2"/>
      <c r="P501" s="2"/>
      <c r="Q501" s="2"/>
      <c r="R501" s="2"/>
      <c r="S501" s="2"/>
      <c r="T501" s="2"/>
      <c r="U501" s="2"/>
      <c r="V501" s="99">
        <v>500</v>
      </c>
      <c r="W501" s="99">
        <v>500</v>
      </c>
      <c r="X501" s="2" t="s">
        <v>2596</v>
      </c>
      <c r="Y501" s="2" t="s">
        <v>2597</v>
      </c>
      <c r="Z501" s="98">
        <f t="shared" si="7"/>
        <v>0</v>
      </c>
      <c r="AA501" s="2"/>
    </row>
    <row r="502" spans="1:27" x14ac:dyDescent="0.25">
      <c r="A502" s="2">
        <v>2023</v>
      </c>
      <c r="B502" s="2">
        <v>0</v>
      </c>
      <c r="C502" s="2">
        <v>43114</v>
      </c>
      <c r="D502" s="2">
        <v>2030001</v>
      </c>
      <c r="E502" s="2" t="str">
        <f t="shared" si="6"/>
        <v>431142030001</v>
      </c>
      <c r="F502" s="2" t="s">
        <v>1730</v>
      </c>
      <c r="G502" s="2"/>
      <c r="H502" s="2">
        <v>2022009572</v>
      </c>
      <c r="I502" s="2" t="s">
        <v>2602</v>
      </c>
      <c r="J502" s="2"/>
      <c r="K502" s="2" t="s">
        <v>2707</v>
      </c>
      <c r="L502" s="96">
        <v>44704</v>
      </c>
      <c r="M502" s="2">
        <v>2022003095</v>
      </c>
      <c r="N502" s="2"/>
      <c r="O502" s="2"/>
      <c r="P502" s="2"/>
      <c r="Q502" s="2"/>
      <c r="R502" s="2" t="s">
        <v>2708</v>
      </c>
      <c r="S502" s="2"/>
      <c r="T502" s="2" t="s">
        <v>2709</v>
      </c>
      <c r="U502" s="2" t="s">
        <v>2710</v>
      </c>
      <c r="V502" s="97">
        <v>4050</v>
      </c>
      <c r="W502" s="97">
        <v>4050</v>
      </c>
      <c r="X502" s="2" t="s">
        <v>2596</v>
      </c>
      <c r="Y502" s="2" t="s">
        <v>2597</v>
      </c>
      <c r="Z502" s="98">
        <f t="shared" si="7"/>
        <v>0</v>
      </c>
      <c r="AA502" s="2"/>
    </row>
    <row r="503" spans="1:27" x14ac:dyDescent="0.25">
      <c r="A503" s="2">
        <v>2023</v>
      </c>
      <c r="B503" s="2">
        <v>0</v>
      </c>
      <c r="C503" s="2">
        <v>43114</v>
      </c>
      <c r="D503" s="2">
        <v>2269900</v>
      </c>
      <c r="E503" s="2" t="str">
        <f t="shared" si="6"/>
        <v>431142269900</v>
      </c>
      <c r="F503" s="2" t="s">
        <v>469</v>
      </c>
      <c r="G503" s="2"/>
      <c r="H503" s="2">
        <v>2022005849</v>
      </c>
      <c r="I503" s="2" t="s">
        <v>2628</v>
      </c>
      <c r="J503" s="2"/>
      <c r="K503" s="2" t="s">
        <v>2711</v>
      </c>
      <c r="L503" s="96">
        <v>44824</v>
      </c>
      <c r="M503" s="2"/>
      <c r="N503" s="2"/>
      <c r="O503" s="2"/>
      <c r="P503" s="2"/>
      <c r="Q503" s="2"/>
      <c r="R503" s="2"/>
      <c r="S503" s="2"/>
      <c r="T503" s="2"/>
      <c r="U503" s="2"/>
      <c r="V503" s="99">
        <v>500</v>
      </c>
      <c r="W503" s="99">
        <v>500</v>
      </c>
      <c r="X503" s="2" t="s">
        <v>2596</v>
      </c>
      <c r="Y503" s="2" t="s">
        <v>2597</v>
      </c>
      <c r="Z503" s="98">
        <f t="shared" si="7"/>
        <v>0</v>
      </c>
      <c r="AA503" s="2"/>
    </row>
    <row r="504" spans="1:27" x14ac:dyDescent="0.25">
      <c r="A504" s="2">
        <v>2023</v>
      </c>
      <c r="B504" s="2">
        <v>0</v>
      </c>
      <c r="C504" s="2">
        <v>43201</v>
      </c>
      <c r="D504" s="2">
        <v>2210001</v>
      </c>
      <c r="E504" s="2" t="str">
        <f t="shared" si="6"/>
        <v>432012210001</v>
      </c>
      <c r="F504" s="2" t="s">
        <v>1758</v>
      </c>
      <c r="G504" s="2"/>
      <c r="H504" s="2">
        <v>2022012749</v>
      </c>
      <c r="I504" s="2" t="s">
        <v>2564</v>
      </c>
      <c r="J504" s="2"/>
      <c r="K504" s="2" t="s">
        <v>2607</v>
      </c>
      <c r="L504" s="96">
        <v>44741</v>
      </c>
      <c r="M504" s="2"/>
      <c r="N504" s="2"/>
      <c r="O504" s="2"/>
      <c r="P504" s="2"/>
      <c r="Q504" s="2"/>
      <c r="R504" s="2" t="s">
        <v>2608</v>
      </c>
      <c r="S504" s="2"/>
      <c r="T504" s="2" t="s">
        <v>2609</v>
      </c>
      <c r="U504" s="2"/>
      <c r="V504" s="97">
        <v>1500</v>
      </c>
      <c r="W504" s="97">
        <v>1500</v>
      </c>
      <c r="X504" s="2" t="s">
        <v>2596</v>
      </c>
      <c r="Y504" s="2" t="s">
        <v>2597</v>
      </c>
      <c r="Z504" s="98">
        <f t="shared" si="7"/>
        <v>0</v>
      </c>
      <c r="AA504" s="2"/>
    </row>
    <row r="505" spans="1:27" x14ac:dyDescent="0.25">
      <c r="A505" s="2">
        <v>2023</v>
      </c>
      <c r="B505" s="2">
        <v>0</v>
      </c>
      <c r="C505" s="2">
        <v>43201</v>
      </c>
      <c r="D505" s="2">
        <v>2210301</v>
      </c>
      <c r="E505" s="2" t="str">
        <f t="shared" si="6"/>
        <v>432012210301</v>
      </c>
      <c r="F505" s="2" t="s">
        <v>407</v>
      </c>
      <c r="G505" s="2"/>
      <c r="H505" s="2">
        <v>2022003870</v>
      </c>
      <c r="I505" s="2" t="s">
        <v>2564</v>
      </c>
      <c r="J505" s="2"/>
      <c r="K505" s="2" t="s">
        <v>2610</v>
      </c>
      <c r="L505" s="96">
        <v>44834</v>
      </c>
      <c r="M505" s="2"/>
      <c r="N505" s="2"/>
      <c r="O505" s="2"/>
      <c r="P505" s="2"/>
      <c r="Q505" s="2"/>
      <c r="R505" s="2" t="s">
        <v>2611</v>
      </c>
      <c r="S505" s="2"/>
      <c r="T505" s="2" t="s">
        <v>2612</v>
      </c>
      <c r="U505" s="2"/>
      <c r="V505" s="99">
        <v>208.33</v>
      </c>
      <c r="W505" s="99">
        <v>208.33</v>
      </c>
      <c r="X505" s="2" t="s">
        <v>2596</v>
      </c>
      <c r="Y505" s="2" t="s">
        <v>2597</v>
      </c>
      <c r="Z505" s="98">
        <f t="shared" si="7"/>
        <v>0</v>
      </c>
      <c r="AA505" s="2"/>
    </row>
    <row r="506" spans="1:27" x14ac:dyDescent="0.25">
      <c r="A506" s="2">
        <v>2023</v>
      </c>
      <c r="B506" s="2">
        <v>0</v>
      </c>
      <c r="C506" s="2">
        <v>43201</v>
      </c>
      <c r="D506" s="2">
        <v>2220001</v>
      </c>
      <c r="E506" s="2" t="str">
        <f t="shared" si="6"/>
        <v>432012220001</v>
      </c>
      <c r="F506" s="2" t="s">
        <v>1777</v>
      </c>
      <c r="G506" s="2"/>
      <c r="H506" s="2">
        <v>2022003755</v>
      </c>
      <c r="I506" s="2" t="s">
        <v>2564</v>
      </c>
      <c r="J506" s="2"/>
      <c r="K506" s="2" t="s">
        <v>2613</v>
      </c>
      <c r="L506" s="96">
        <v>44659</v>
      </c>
      <c r="M506" s="2"/>
      <c r="N506" s="2"/>
      <c r="O506" s="2"/>
      <c r="P506" s="2"/>
      <c r="Q506" s="2"/>
      <c r="R506" s="2" t="s">
        <v>2614</v>
      </c>
      <c r="S506" s="2"/>
      <c r="T506" s="2" t="s">
        <v>2615</v>
      </c>
      <c r="U506" s="2"/>
      <c r="V506" s="97">
        <v>1100</v>
      </c>
      <c r="W506" s="97">
        <v>1100</v>
      </c>
      <c r="X506" s="2" t="s">
        <v>2596</v>
      </c>
      <c r="Y506" s="2" t="s">
        <v>2597</v>
      </c>
      <c r="Z506" s="98">
        <f t="shared" si="7"/>
        <v>0</v>
      </c>
      <c r="AA506" s="2"/>
    </row>
    <row r="507" spans="1:27" x14ac:dyDescent="0.25">
      <c r="A507" s="2">
        <v>2023</v>
      </c>
      <c r="B507" s="2">
        <v>0</v>
      </c>
      <c r="C507" s="2">
        <v>43301</v>
      </c>
      <c r="D507" s="2">
        <v>2060001</v>
      </c>
      <c r="E507" s="2" t="str">
        <f t="shared" si="6"/>
        <v>433012060001</v>
      </c>
      <c r="F507" s="2" t="s">
        <v>279</v>
      </c>
      <c r="G507" s="2"/>
      <c r="H507" s="2">
        <v>2020014539</v>
      </c>
      <c r="I507" s="2" t="s">
        <v>2564</v>
      </c>
      <c r="J507" s="2"/>
      <c r="K507" s="2" t="s">
        <v>2712</v>
      </c>
      <c r="L507" s="96">
        <v>44562</v>
      </c>
      <c r="M507" s="2"/>
      <c r="N507" s="2"/>
      <c r="O507" s="2"/>
      <c r="P507" s="2"/>
      <c r="Q507" s="2"/>
      <c r="R507" s="2" t="s">
        <v>2600</v>
      </c>
      <c r="S507" s="2"/>
      <c r="T507" s="2" t="s">
        <v>2601</v>
      </c>
      <c r="U507" s="2"/>
      <c r="V507" s="99">
        <v>363</v>
      </c>
      <c r="W507" s="99">
        <v>363</v>
      </c>
      <c r="X507" s="2" t="s">
        <v>2596</v>
      </c>
      <c r="Y507" s="2" t="s">
        <v>2597</v>
      </c>
      <c r="Z507" s="98">
        <f t="shared" si="7"/>
        <v>0</v>
      </c>
      <c r="AA507" s="2"/>
    </row>
    <row r="508" spans="1:27" x14ac:dyDescent="0.25">
      <c r="A508" s="2">
        <v>2023</v>
      </c>
      <c r="B508" s="2">
        <v>0</v>
      </c>
      <c r="C508" s="2">
        <v>43301</v>
      </c>
      <c r="D508" s="2">
        <v>2200010</v>
      </c>
      <c r="E508" s="2" t="str">
        <f t="shared" si="6"/>
        <v>433012200010</v>
      </c>
      <c r="F508" s="2" t="s">
        <v>393</v>
      </c>
      <c r="G508" s="2"/>
      <c r="H508" s="2">
        <v>2020014541</v>
      </c>
      <c r="I508" s="2" t="s">
        <v>2564</v>
      </c>
      <c r="J508" s="2"/>
      <c r="K508" s="2" t="s">
        <v>2713</v>
      </c>
      <c r="L508" s="96">
        <v>44562</v>
      </c>
      <c r="M508" s="2"/>
      <c r="N508" s="2"/>
      <c r="O508" s="2"/>
      <c r="P508" s="2"/>
      <c r="Q508" s="2"/>
      <c r="R508" s="2" t="s">
        <v>2600</v>
      </c>
      <c r="S508" s="2"/>
      <c r="T508" s="2" t="s">
        <v>2601</v>
      </c>
      <c r="U508" s="2"/>
      <c r="V508" s="99">
        <v>408.98</v>
      </c>
      <c r="W508" s="99">
        <v>408.98</v>
      </c>
      <c r="X508" s="2" t="s">
        <v>2596</v>
      </c>
      <c r="Y508" s="2" t="s">
        <v>2597</v>
      </c>
      <c r="Z508" s="98">
        <f t="shared" si="7"/>
        <v>0</v>
      </c>
      <c r="AA508" s="2"/>
    </row>
    <row r="509" spans="1:27" x14ac:dyDescent="0.25">
      <c r="A509" s="2">
        <v>2023</v>
      </c>
      <c r="B509" s="2">
        <v>0</v>
      </c>
      <c r="C509" s="2">
        <v>43301</v>
      </c>
      <c r="D509" s="2">
        <v>2210001</v>
      </c>
      <c r="E509" s="2" t="str">
        <f t="shared" si="6"/>
        <v>433012210001</v>
      </c>
      <c r="F509" s="2" t="s">
        <v>1758</v>
      </c>
      <c r="G509" s="2"/>
      <c r="H509" s="2">
        <v>2022012749</v>
      </c>
      <c r="I509" s="2" t="s">
        <v>2564</v>
      </c>
      <c r="J509" s="2"/>
      <c r="K509" s="2" t="s">
        <v>2607</v>
      </c>
      <c r="L509" s="96">
        <v>44741</v>
      </c>
      <c r="M509" s="2"/>
      <c r="N509" s="2"/>
      <c r="O509" s="2"/>
      <c r="P509" s="2"/>
      <c r="Q509" s="2"/>
      <c r="R509" s="2" t="s">
        <v>2608</v>
      </c>
      <c r="S509" s="2"/>
      <c r="T509" s="2" t="s">
        <v>2609</v>
      </c>
      <c r="U509" s="2"/>
      <c r="V509" s="97">
        <v>1800</v>
      </c>
      <c r="W509" s="97">
        <v>1800</v>
      </c>
      <c r="X509" s="2" t="s">
        <v>2596</v>
      </c>
      <c r="Y509" s="2" t="s">
        <v>2597</v>
      </c>
      <c r="Z509" s="98">
        <f t="shared" si="7"/>
        <v>0</v>
      </c>
      <c r="AA509" s="2"/>
    </row>
    <row r="510" spans="1:27" x14ac:dyDescent="0.25">
      <c r="A510" s="2">
        <v>2023</v>
      </c>
      <c r="B510" s="2">
        <v>0</v>
      </c>
      <c r="C510" s="2">
        <v>43301</v>
      </c>
      <c r="D510" s="2">
        <v>2220001</v>
      </c>
      <c r="E510" s="2" t="str">
        <f t="shared" si="6"/>
        <v>433012220001</v>
      </c>
      <c r="F510" s="2" t="s">
        <v>1777</v>
      </c>
      <c r="G510" s="2"/>
      <c r="H510" s="2">
        <v>2022003755</v>
      </c>
      <c r="I510" s="2" t="s">
        <v>2564</v>
      </c>
      <c r="J510" s="2"/>
      <c r="K510" s="2" t="s">
        <v>2613</v>
      </c>
      <c r="L510" s="96">
        <v>44659</v>
      </c>
      <c r="M510" s="2"/>
      <c r="N510" s="2"/>
      <c r="O510" s="2"/>
      <c r="P510" s="2"/>
      <c r="Q510" s="2"/>
      <c r="R510" s="2" t="s">
        <v>2614</v>
      </c>
      <c r="S510" s="2"/>
      <c r="T510" s="2" t="s">
        <v>2615</v>
      </c>
      <c r="U510" s="2"/>
      <c r="V510" s="97">
        <v>1000</v>
      </c>
      <c r="W510" s="97">
        <v>1000</v>
      </c>
      <c r="X510" s="2" t="s">
        <v>2596</v>
      </c>
      <c r="Y510" s="2" t="s">
        <v>2597</v>
      </c>
      <c r="Z510" s="98">
        <f t="shared" si="7"/>
        <v>0</v>
      </c>
      <c r="AA510" s="2"/>
    </row>
    <row r="511" spans="1:27" x14ac:dyDescent="0.25">
      <c r="A511" s="2">
        <v>2023</v>
      </c>
      <c r="B511" s="2">
        <v>0</v>
      </c>
      <c r="C511" s="2">
        <v>44110</v>
      </c>
      <c r="D511" s="2">
        <v>4720001</v>
      </c>
      <c r="E511" s="2" t="str">
        <f t="shared" si="6"/>
        <v>441104720001</v>
      </c>
      <c r="F511" s="2" t="s">
        <v>1944</v>
      </c>
      <c r="G511" s="2"/>
      <c r="H511" s="2">
        <v>2022019129</v>
      </c>
      <c r="I511" s="2" t="s">
        <v>2564</v>
      </c>
      <c r="J511" s="2"/>
      <c r="K511" s="2" t="s">
        <v>2714</v>
      </c>
      <c r="L511" s="96">
        <v>44838</v>
      </c>
      <c r="M511" s="2"/>
      <c r="N511" s="2"/>
      <c r="O511" s="2"/>
      <c r="P511" s="2"/>
      <c r="Q511" s="2"/>
      <c r="R511" s="2" t="s">
        <v>2715</v>
      </c>
      <c r="S511" s="2"/>
      <c r="T511" s="2" t="s">
        <v>2716</v>
      </c>
      <c r="U511" s="2"/>
      <c r="V511" s="97">
        <v>57033.89</v>
      </c>
      <c r="W511" s="97">
        <v>57033.89</v>
      </c>
      <c r="X511" s="2" t="s">
        <v>2596</v>
      </c>
      <c r="Y511" s="2" t="s">
        <v>2597</v>
      </c>
      <c r="Z511" s="98">
        <f t="shared" si="7"/>
        <v>0</v>
      </c>
      <c r="AA511" s="2"/>
    </row>
    <row r="512" spans="1:27" x14ac:dyDescent="0.25">
      <c r="A512" s="2">
        <v>2023</v>
      </c>
      <c r="B512" s="2">
        <v>0</v>
      </c>
      <c r="C512" s="2">
        <v>44200</v>
      </c>
      <c r="D512" s="2">
        <v>2210001</v>
      </c>
      <c r="E512" s="2" t="str">
        <f t="shared" si="6"/>
        <v>442002210001</v>
      </c>
      <c r="F512" s="2" t="s">
        <v>1758</v>
      </c>
      <c r="G512" s="2"/>
      <c r="H512" s="2">
        <v>2022012749</v>
      </c>
      <c r="I512" s="2" t="s">
        <v>2564</v>
      </c>
      <c r="J512" s="2"/>
      <c r="K512" s="2" t="s">
        <v>2607</v>
      </c>
      <c r="L512" s="96">
        <v>44741</v>
      </c>
      <c r="M512" s="2"/>
      <c r="N512" s="2"/>
      <c r="O512" s="2"/>
      <c r="P512" s="2"/>
      <c r="Q512" s="2"/>
      <c r="R512" s="2" t="s">
        <v>2608</v>
      </c>
      <c r="S512" s="2"/>
      <c r="T512" s="2" t="s">
        <v>2609</v>
      </c>
      <c r="U512" s="2"/>
      <c r="V512" s="97">
        <v>4050</v>
      </c>
      <c r="W512" s="97">
        <v>4050</v>
      </c>
      <c r="X512" s="2" t="s">
        <v>2596</v>
      </c>
      <c r="Y512" s="2" t="s">
        <v>2597</v>
      </c>
      <c r="Z512" s="98">
        <f t="shared" si="7"/>
        <v>0</v>
      </c>
      <c r="AA512" s="2"/>
    </row>
    <row r="513" spans="1:27" x14ac:dyDescent="0.25">
      <c r="A513" s="2">
        <v>2023</v>
      </c>
      <c r="B513" s="2">
        <v>0</v>
      </c>
      <c r="C513" s="2">
        <v>44200</v>
      </c>
      <c r="D513" s="2">
        <v>2220001</v>
      </c>
      <c r="E513" s="2" t="str">
        <f t="shared" si="6"/>
        <v>442002220001</v>
      </c>
      <c r="F513" s="2" t="s">
        <v>1777</v>
      </c>
      <c r="G513" s="2"/>
      <c r="H513" s="2">
        <v>2022003755</v>
      </c>
      <c r="I513" s="2" t="s">
        <v>2564</v>
      </c>
      <c r="J513" s="2"/>
      <c r="K513" s="2" t="s">
        <v>2613</v>
      </c>
      <c r="L513" s="96">
        <v>44659</v>
      </c>
      <c r="M513" s="2"/>
      <c r="N513" s="2"/>
      <c r="O513" s="2"/>
      <c r="P513" s="2"/>
      <c r="Q513" s="2"/>
      <c r="R513" s="2" t="s">
        <v>2614</v>
      </c>
      <c r="S513" s="2"/>
      <c r="T513" s="2" t="s">
        <v>2615</v>
      </c>
      <c r="U513" s="2"/>
      <c r="V513" s="99">
        <v>300</v>
      </c>
      <c r="W513" s="99">
        <v>300</v>
      </c>
      <c r="X513" s="2" t="s">
        <v>2596</v>
      </c>
      <c r="Y513" s="2" t="s">
        <v>2597</v>
      </c>
      <c r="Z513" s="98">
        <f t="shared" si="7"/>
        <v>0</v>
      </c>
      <c r="AA513" s="2"/>
    </row>
    <row r="514" spans="1:27" x14ac:dyDescent="0.25">
      <c r="A514" s="2">
        <v>2023</v>
      </c>
      <c r="B514" s="2">
        <v>0</v>
      </c>
      <c r="C514" s="2">
        <v>45901</v>
      </c>
      <c r="D514" s="2">
        <v>2210001</v>
      </c>
      <c r="E514" s="2" t="str">
        <f t="shared" si="6"/>
        <v>459012210001</v>
      </c>
      <c r="F514" s="2" t="s">
        <v>1758</v>
      </c>
      <c r="G514" s="2"/>
      <c r="H514" s="2">
        <v>2022012749</v>
      </c>
      <c r="I514" s="2" t="s">
        <v>2564</v>
      </c>
      <c r="J514" s="2"/>
      <c r="K514" s="2" t="s">
        <v>2607</v>
      </c>
      <c r="L514" s="96">
        <v>44741</v>
      </c>
      <c r="M514" s="2"/>
      <c r="N514" s="2"/>
      <c r="O514" s="2"/>
      <c r="P514" s="2"/>
      <c r="Q514" s="2"/>
      <c r="R514" s="2" t="s">
        <v>2608</v>
      </c>
      <c r="S514" s="2"/>
      <c r="T514" s="2" t="s">
        <v>2609</v>
      </c>
      <c r="U514" s="2"/>
      <c r="V514" s="97">
        <v>2400</v>
      </c>
      <c r="W514" s="97">
        <v>2400</v>
      </c>
      <c r="X514" s="2" t="s">
        <v>2596</v>
      </c>
      <c r="Y514" s="2" t="s">
        <v>2597</v>
      </c>
      <c r="Z514" s="98">
        <f t="shared" si="7"/>
        <v>0</v>
      </c>
      <c r="AA514" s="2"/>
    </row>
    <row r="515" spans="1:27" x14ac:dyDescent="0.25">
      <c r="A515" s="2">
        <v>2023</v>
      </c>
      <c r="B515" s="2">
        <v>0</v>
      </c>
      <c r="C515" s="2">
        <v>45901</v>
      </c>
      <c r="D515" s="2">
        <v>2220001</v>
      </c>
      <c r="E515" s="2" t="str">
        <f t="shared" si="6"/>
        <v>459012220001</v>
      </c>
      <c r="F515" s="2" t="s">
        <v>1777</v>
      </c>
      <c r="G515" s="2"/>
      <c r="H515" s="2">
        <v>2022003755</v>
      </c>
      <c r="I515" s="2" t="s">
        <v>2564</v>
      </c>
      <c r="J515" s="2"/>
      <c r="K515" s="2" t="s">
        <v>2613</v>
      </c>
      <c r="L515" s="96">
        <v>44659</v>
      </c>
      <c r="M515" s="2"/>
      <c r="N515" s="2"/>
      <c r="O515" s="2"/>
      <c r="P515" s="2"/>
      <c r="Q515" s="2"/>
      <c r="R515" s="2" t="s">
        <v>2614</v>
      </c>
      <c r="S515" s="2"/>
      <c r="T515" s="2" t="s">
        <v>2615</v>
      </c>
      <c r="U515" s="2"/>
      <c r="V515" s="97">
        <v>1000</v>
      </c>
      <c r="W515" s="97">
        <v>1000</v>
      </c>
      <c r="X515" s="2" t="s">
        <v>2596</v>
      </c>
      <c r="Y515" s="2" t="s">
        <v>2597</v>
      </c>
      <c r="Z515" s="98">
        <f t="shared" si="7"/>
        <v>0</v>
      </c>
      <c r="AA515" s="2"/>
    </row>
    <row r="516" spans="1:27" x14ac:dyDescent="0.25">
      <c r="A516" s="2">
        <v>2023</v>
      </c>
      <c r="B516" s="2">
        <v>0</v>
      </c>
      <c r="C516" s="2">
        <v>49100</v>
      </c>
      <c r="D516" s="2">
        <v>2060001</v>
      </c>
      <c r="E516" s="2" t="str">
        <f t="shared" si="6"/>
        <v>491002060001</v>
      </c>
      <c r="F516" s="2" t="s">
        <v>279</v>
      </c>
      <c r="G516" s="2"/>
      <c r="H516" s="2">
        <v>2020014539</v>
      </c>
      <c r="I516" s="2" t="s">
        <v>2564</v>
      </c>
      <c r="J516" s="2"/>
      <c r="K516" s="2" t="s">
        <v>2712</v>
      </c>
      <c r="L516" s="96">
        <v>44562</v>
      </c>
      <c r="M516" s="2"/>
      <c r="N516" s="2"/>
      <c r="O516" s="2"/>
      <c r="P516" s="2"/>
      <c r="Q516" s="2"/>
      <c r="R516" s="2" t="s">
        <v>2600</v>
      </c>
      <c r="S516" s="2"/>
      <c r="T516" s="2" t="s">
        <v>2601</v>
      </c>
      <c r="U516" s="2"/>
      <c r="V516" s="99">
        <v>290.39999999999998</v>
      </c>
      <c r="W516" s="99">
        <v>290.39999999999998</v>
      </c>
      <c r="X516" s="2" t="s">
        <v>2596</v>
      </c>
      <c r="Y516" s="2" t="s">
        <v>2597</v>
      </c>
      <c r="Z516" s="98">
        <f t="shared" si="7"/>
        <v>0</v>
      </c>
      <c r="AA516" s="2"/>
    </row>
    <row r="517" spans="1:27" x14ac:dyDescent="0.25">
      <c r="A517" s="2">
        <v>2023</v>
      </c>
      <c r="B517" s="2">
        <v>0</v>
      </c>
      <c r="C517" s="2">
        <v>49100</v>
      </c>
      <c r="D517" s="2">
        <v>2200001</v>
      </c>
      <c r="E517" s="2" t="str">
        <f t="shared" si="6"/>
        <v>491002200001</v>
      </c>
      <c r="F517" s="2" t="s">
        <v>388</v>
      </c>
      <c r="G517" s="2"/>
      <c r="H517" s="2">
        <v>2022019334</v>
      </c>
      <c r="I517" s="2" t="s">
        <v>2602</v>
      </c>
      <c r="J517" s="2"/>
      <c r="K517" s="2" t="s">
        <v>2603</v>
      </c>
      <c r="L517" s="96">
        <v>44840</v>
      </c>
      <c r="M517" s="2">
        <v>2022014313</v>
      </c>
      <c r="N517" s="2"/>
      <c r="O517" s="2"/>
      <c r="P517" s="2"/>
      <c r="Q517" s="2"/>
      <c r="R517" s="2" t="s">
        <v>2604</v>
      </c>
      <c r="S517" s="2"/>
      <c r="T517" s="2" t="s">
        <v>2605</v>
      </c>
      <c r="U517" s="2"/>
      <c r="V517" s="99">
        <v>188.29</v>
      </c>
      <c r="W517" s="99">
        <v>188.29</v>
      </c>
      <c r="X517" s="2" t="s">
        <v>2596</v>
      </c>
      <c r="Y517" s="2" t="s">
        <v>2597</v>
      </c>
      <c r="Z517" s="98">
        <f t="shared" si="7"/>
        <v>0</v>
      </c>
      <c r="AA517" s="2"/>
    </row>
    <row r="518" spans="1:27" x14ac:dyDescent="0.25">
      <c r="A518" s="2">
        <v>2023</v>
      </c>
      <c r="B518" s="2">
        <v>0</v>
      </c>
      <c r="C518" s="2">
        <v>49100</v>
      </c>
      <c r="D518" s="2">
        <v>2200010</v>
      </c>
      <c r="E518" s="2" t="str">
        <f t="shared" si="6"/>
        <v>491002200010</v>
      </c>
      <c r="F518" s="2" t="s">
        <v>393</v>
      </c>
      <c r="G518" s="2"/>
      <c r="H518" s="2">
        <v>2020014541</v>
      </c>
      <c r="I518" s="2" t="s">
        <v>2564</v>
      </c>
      <c r="J518" s="2"/>
      <c r="K518" s="2" t="s">
        <v>2713</v>
      </c>
      <c r="L518" s="96">
        <v>44562</v>
      </c>
      <c r="M518" s="2"/>
      <c r="N518" s="2"/>
      <c r="O518" s="2"/>
      <c r="P518" s="2"/>
      <c r="Q518" s="2"/>
      <c r="R518" s="2" t="s">
        <v>2600</v>
      </c>
      <c r="S518" s="2"/>
      <c r="T518" s="2" t="s">
        <v>2601</v>
      </c>
      <c r="U518" s="2"/>
      <c r="V518" s="99">
        <v>538.45000000000005</v>
      </c>
      <c r="W518" s="99">
        <v>538.45000000000005</v>
      </c>
      <c r="X518" s="2" t="s">
        <v>2596</v>
      </c>
      <c r="Y518" s="2" t="s">
        <v>2597</v>
      </c>
      <c r="Z518" s="98">
        <f t="shared" si="7"/>
        <v>0</v>
      </c>
      <c r="AA518" s="2"/>
    </row>
    <row r="519" spans="1:27" x14ac:dyDescent="0.25">
      <c r="A519" s="2">
        <v>2023</v>
      </c>
      <c r="B519" s="2">
        <v>0</v>
      </c>
      <c r="C519" s="2">
        <v>49100</v>
      </c>
      <c r="D519" s="2">
        <v>2210001</v>
      </c>
      <c r="E519" s="2" t="str">
        <f t="shared" si="6"/>
        <v>491002210001</v>
      </c>
      <c r="F519" s="2" t="s">
        <v>1758</v>
      </c>
      <c r="G519" s="2"/>
      <c r="H519" s="2">
        <v>2022012749</v>
      </c>
      <c r="I519" s="2" t="s">
        <v>2564</v>
      </c>
      <c r="J519" s="2"/>
      <c r="K519" s="2" t="s">
        <v>2607</v>
      </c>
      <c r="L519" s="96">
        <v>44741</v>
      </c>
      <c r="M519" s="2"/>
      <c r="N519" s="2"/>
      <c r="O519" s="2"/>
      <c r="P519" s="2"/>
      <c r="Q519" s="2"/>
      <c r="R519" s="2" t="s">
        <v>2608</v>
      </c>
      <c r="S519" s="2"/>
      <c r="T519" s="2" t="s">
        <v>2609</v>
      </c>
      <c r="U519" s="2"/>
      <c r="V519" s="97">
        <v>2700</v>
      </c>
      <c r="W519" s="97">
        <v>2700</v>
      </c>
      <c r="X519" s="2" t="s">
        <v>2596</v>
      </c>
      <c r="Y519" s="2" t="s">
        <v>2597</v>
      </c>
      <c r="Z519" s="98">
        <f t="shared" si="7"/>
        <v>0</v>
      </c>
      <c r="AA519" s="2"/>
    </row>
    <row r="520" spans="1:27" x14ac:dyDescent="0.25">
      <c r="A520" s="2">
        <v>2023</v>
      </c>
      <c r="B520" s="2">
        <v>0</v>
      </c>
      <c r="C520" s="2">
        <v>49100</v>
      </c>
      <c r="D520" s="2">
        <v>2210301</v>
      </c>
      <c r="E520" s="2" t="str">
        <f t="shared" si="6"/>
        <v>491002210301</v>
      </c>
      <c r="F520" s="2" t="s">
        <v>407</v>
      </c>
      <c r="G520" s="2"/>
      <c r="H520" s="2">
        <v>2022003870</v>
      </c>
      <c r="I520" s="2" t="s">
        <v>2564</v>
      </c>
      <c r="J520" s="2"/>
      <c r="K520" s="2" t="s">
        <v>2610</v>
      </c>
      <c r="L520" s="96">
        <v>44834</v>
      </c>
      <c r="M520" s="2"/>
      <c r="N520" s="2"/>
      <c r="O520" s="2"/>
      <c r="P520" s="2"/>
      <c r="Q520" s="2"/>
      <c r="R520" s="2" t="s">
        <v>2611</v>
      </c>
      <c r="S520" s="2"/>
      <c r="T520" s="2" t="s">
        <v>2612</v>
      </c>
      <c r="U520" s="2"/>
      <c r="V520" s="99">
        <v>250</v>
      </c>
      <c r="W520" s="99">
        <v>250</v>
      </c>
      <c r="X520" s="2" t="s">
        <v>2596</v>
      </c>
      <c r="Y520" s="2" t="s">
        <v>2597</v>
      </c>
      <c r="Z520" s="98">
        <f t="shared" si="7"/>
        <v>0</v>
      </c>
      <c r="AA520" s="2"/>
    </row>
    <row r="521" spans="1:27" x14ac:dyDescent="0.25">
      <c r="A521" s="2">
        <v>2023</v>
      </c>
      <c r="B521" s="2">
        <v>0</v>
      </c>
      <c r="C521" s="2">
        <v>49100</v>
      </c>
      <c r="D521" s="2">
        <v>2220001</v>
      </c>
      <c r="E521" s="2" t="str">
        <f t="shared" si="6"/>
        <v>491002220001</v>
      </c>
      <c r="F521" s="2" t="s">
        <v>1777</v>
      </c>
      <c r="G521" s="2"/>
      <c r="H521" s="2">
        <v>2022003756</v>
      </c>
      <c r="I521" s="2" t="s">
        <v>2564</v>
      </c>
      <c r="J521" s="2"/>
      <c r="K521" s="2" t="s">
        <v>2619</v>
      </c>
      <c r="L521" s="96">
        <v>44659</v>
      </c>
      <c r="M521" s="2"/>
      <c r="N521" s="2"/>
      <c r="O521" s="2"/>
      <c r="P521" s="2"/>
      <c r="Q521" s="2"/>
      <c r="R521" s="2" t="s">
        <v>2620</v>
      </c>
      <c r="S521" s="2"/>
      <c r="T521" s="2" t="s">
        <v>2621</v>
      </c>
      <c r="U521" s="2"/>
      <c r="V521" s="99">
        <v>500</v>
      </c>
      <c r="W521" s="99">
        <v>500</v>
      </c>
      <c r="X521" s="2" t="s">
        <v>2596</v>
      </c>
      <c r="Y521" s="2" t="s">
        <v>2597</v>
      </c>
      <c r="Z521" s="98">
        <f t="shared" si="7"/>
        <v>0</v>
      </c>
      <c r="AA521" s="2"/>
    </row>
    <row r="522" spans="1:27" x14ac:dyDescent="0.25">
      <c r="A522" s="2">
        <v>2023</v>
      </c>
      <c r="B522" s="2">
        <v>0</v>
      </c>
      <c r="C522" s="2">
        <v>49100</v>
      </c>
      <c r="D522" s="2">
        <v>2220001</v>
      </c>
      <c r="E522" s="2" t="str">
        <f t="shared" si="6"/>
        <v>491002220001</v>
      </c>
      <c r="F522" s="2" t="s">
        <v>1777</v>
      </c>
      <c r="G522" s="2"/>
      <c r="H522" s="2">
        <v>2022003755</v>
      </c>
      <c r="I522" s="2" t="s">
        <v>2564</v>
      </c>
      <c r="J522" s="2"/>
      <c r="K522" s="2" t="s">
        <v>2613</v>
      </c>
      <c r="L522" s="96">
        <v>44659</v>
      </c>
      <c r="M522" s="2"/>
      <c r="N522" s="2"/>
      <c r="O522" s="2"/>
      <c r="P522" s="2"/>
      <c r="Q522" s="2"/>
      <c r="R522" s="2" t="s">
        <v>2614</v>
      </c>
      <c r="S522" s="2"/>
      <c r="T522" s="2" t="s">
        <v>2615</v>
      </c>
      <c r="U522" s="2"/>
      <c r="V522" s="97">
        <v>2000</v>
      </c>
      <c r="W522" s="97">
        <v>2000</v>
      </c>
      <c r="X522" s="2" t="s">
        <v>2596</v>
      </c>
      <c r="Y522" s="2" t="s">
        <v>2597</v>
      </c>
      <c r="Z522" s="98">
        <f t="shared" si="7"/>
        <v>0</v>
      </c>
      <c r="AA522" s="2"/>
    </row>
    <row r="523" spans="1:27" x14ac:dyDescent="0.25">
      <c r="A523" s="2">
        <v>2023</v>
      </c>
      <c r="B523" s="2">
        <v>0</v>
      </c>
      <c r="C523" s="2">
        <v>49101</v>
      </c>
      <c r="D523" s="2">
        <v>2279954</v>
      </c>
      <c r="E523" s="2" t="str">
        <f t="shared" si="6"/>
        <v>491012279954</v>
      </c>
      <c r="F523" s="2" t="s">
        <v>566</v>
      </c>
      <c r="G523" s="2"/>
      <c r="H523" s="2">
        <v>2020006974</v>
      </c>
      <c r="I523" s="2" t="s">
        <v>2564</v>
      </c>
      <c r="J523" s="2"/>
      <c r="K523" s="2" t="s">
        <v>2717</v>
      </c>
      <c r="L523" s="96">
        <v>44562</v>
      </c>
      <c r="M523" s="2"/>
      <c r="N523" s="2"/>
      <c r="O523" s="2"/>
      <c r="P523" s="2"/>
      <c r="Q523" s="2"/>
      <c r="R523" s="2" t="s">
        <v>2718</v>
      </c>
      <c r="S523" s="2"/>
      <c r="T523" s="2" t="s">
        <v>2719</v>
      </c>
      <c r="U523" s="2"/>
      <c r="V523" s="97">
        <v>2417.98</v>
      </c>
      <c r="W523" s="97">
        <v>2417.98</v>
      </c>
      <c r="X523" s="2" t="s">
        <v>2596</v>
      </c>
      <c r="Y523" s="2" t="s">
        <v>2597</v>
      </c>
      <c r="Z523" s="98">
        <f t="shared" si="7"/>
        <v>0</v>
      </c>
      <c r="AA523" s="2"/>
    </row>
    <row r="524" spans="1:27" x14ac:dyDescent="0.25">
      <c r="A524" s="2">
        <v>2023</v>
      </c>
      <c r="B524" s="2">
        <v>0</v>
      </c>
      <c r="C524" s="2">
        <v>91200</v>
      </c>
      <c r="D524" s="2">
        <v>2220001</v>
      </c>
      <c r="E524" s="2" t="str">
        <f t="shared" si="6"/>
        <v>912002220001</v>
      </c>
      <c r="F524" s="2" t="s">
        <v>1777</v>
      </c>
      <c r="G524" s="2"/>
      <c r="H524" s="2">
        <v>2022003756</v>
      </c>
      <c r="I524" s="2" t="s">
        <v>2564</v>
      </c>
      <c r="J524" s="2"/>
      <c r="K524" s="2" t="s">
        <v>2619</v>
      </c>
      <c r="L524" s="96">
        <v>44659</v>
      </c>
      <c r="M524" s="2"/>
      <c r="N524" s="2"/>
      <c r="O524" s="2"/>
      <c r="P524" s="2"/>
      <c r="Q524" s="2"/>
      <c r="R524" s="2" t="s">
        <v>2620</v>
      </c>
      <c r="S524" s="2"/>
      <c r="T524" s="2" t="s">
        <v>2621</v>
      </c>
      <c r="U524" s="2"/>
      <c r="V524" s="99">
        <v>300</v>
      </c>
      <c r="W524" s="99">
        <v>300</v>
      </c>
      <c r="X524" s="2" t="s">
        <v>2596</v>
      </c>
      <c r="Y524" s="2" t="s">
        <v>2597</v>
      </c>
      <c r="Z524" s="98">
        <f t="shared" si="7"/>
        <v>0</v>
      </c>
      <c r="AA524" s="2"/>
    </row>
    <row r="525" spans="1:27" x14ac:dyDescent="0.25">
      <c r="A525" s="2">
        <v>2023</v>
      </c>
      <c r="B525" s="2">
        <v>0</v>
      </c>
      <c r="C525" s="2">
        <v>91200</v>
      </c>
      <c r="D525" s="2">
        <v>2260102</v>
      </c>
      <c r="E525" s="2" t="str">
        <f t="shared" si="6"/>
        <v>912002260102</v>
      </c>
      <c r="F525" s="2" t="s">
        <v>439</v>
      </c>
      <c r="G525" s="2"/>
      <c r="H525" s="2">
        <v>2022005850</v>
      </c>
      <c r="I525" s="2" t="s">
        <v>2628</v>
      </c>
      <c r="J525" s="2"/>
      <c r="K525" s="2" t="s">
        <v>2651</v>
      </c>
      <c r="L525" s="96">
        <v>44824</v>
      </c>
      <c r="M525" s="2"/>
      <c r="N525" s="2"/>
      <c r="O525" s="2"/>
      <c r="P525" s="2"/>
      <c r="Q525" s="2"/>
      <c r="R525" s="2"/>
      <c r="S525" s="2"/>
      <c r="T525" s="2"/>
      <c r="U525" s="2"/>
      <c r="V525" s="99">
        <v>363</v>
      </c>
      <c r="W525" s="99">
        <v>363</v>
      </c>
      <c r="X525" s="2" t="s">
        <v>2596</v>
      </c>
      <c r="Y525" s="2" t="s">
        <v>2597</v>
      </c>
      <c r="Z525" s="98">
        <f t="shared" si="7"/>
        <v>0</v>
      </c>
      <c r="AA525" s="2"/>
    </row>
    <row r="526" spans="1:27" x14ac:dyDescent="0.25">
      <c r="A526" s="2">
        <v>2023</v>
      </c>
      <c r="B526" s="2">
        <v>0</v>
      </c>
      <c r="C526" s="2">
        <v>92000</v>
      </c>
      <c r="D526" s="2">
        <v>2060001</v>
      </c>
      <c r="E526" s="2" t="str">
        <f t="shared" ref="E526:E567" si="8">_xlfn.CONCAT(C526,D526)</f>
        <v>920002060001</v>
      </c>
      <c r="F526" s="2" t="s">
        <v>279</v>
      </c>
      <c r="G526" s="2"/>
      <c r="H526" s="2">
        <v>2020007037</v>
      </c>
      <c r="I526" s="2" t="s">
        <v>2564</v>
      </c>
      <c r="J526" s="2"/>
      <c r="K526" s="2" t="s">
        <v>2599</v>
      </c>
      <c r="L526" s="96">
        <v>44562</v>
      </c>
      <c r="M526" s="2"/>
      <c r="N526" s="2"/>
      <c r="O526" s="2"/>
      <c r="P526" s="2"/>
      <c r="Q526" s="2"/>
      <c r="R526" s="2" t="s">
        <v>2600</v>
      </c>
      <c r="S526" s="2"/>
      <c r="T526" s="2" t="s">
        <v>2601</v>
      </c>
      <c r="U526" s="2"/>
      <c r="V526" s="97">
        <v>1190.6400000000001</v>
      </c>
      <c r="W526" s="97">
        <v>1190.6400000000001</v>
      </c>
      <c r="X526" s="2" t="s">
        <v>2596</v>
      </c>
      <c r="Y526" s="2" t="s">
        <v>2597</v>
      </c>
      <c r="Z526" s="98">
        <f t="shared" ref="Z526:Z567" si="9">+V526-W526</f>
        <v>0</v>
      </c>
      <c r="AA526" s="2"/>
    </row>
    <row r="527" spans="1:27" x14ac:dyDescent="0.25">
      <c r="A527" s="2">
        <v>2023</v>
      </c>
      <c r="B527" s="2">
        <v>0</v>
      </c>
      <c r="C527" s="2">
        <v>92000</v>
      </c>
      <c r="D527" s="2">
        <v>2060001</v>
      </c>
      <c r="E527" s="2" t="str">
        <f t="shared" si="8"/>
        <v>920002060001</v>
      </c>
      <c r="F527" s="2" t="s">
        <v>279</v>
      </c>
      <c r="G527" s="2"/>
      <c r="H527" s="2">
        <v>2020007041</v>
      </c>
      <c r="I527" s="2" t="s">
        <v>2564</v>
      </c>
      <c r="J527" s="2"/>
      <c r="K527" s="2" t="s">
        <v>2616</v>
      </c>
      <c r="L527" s="96">
        <v>44562</v>
      </c>
      <c r="M527" s="2"/>
      <c r="N527" s="2"/>
      <c r="O527" s="2"/>
      <c r="P527" s="2"/>
      <c r="Q527" s="2"/>
      <c r="R527" s="2" t="s">
        <v>2720</v>
      </c>
      <c r="S527" s="2"/>
      <c r="T527" s="2" t="s">
        <v>2721</v>
      </c>
      <c r="U527" s="2"/>
      <c r="V527" s="97">
        <v>2881.35</v>
      </c>
      <c r="W527" s="97">
        <v>2881.35</v>
      </c>
      <c r="X527" s="2" t="s">
        <v>2596</v>
      </c>
      <c r="Y527" s="2" t="s">
        <v>2597</v>
      </c>
      <c r="Z527" s="98">
        <f t="shared" si="9"/>
        <v>0</v>
      </c>
      <c r="AA527" s="2"/>
    </row>
    <row r="528" spans="1:27" x14ac:dyDescent="0.25">
      <c r="A528" s="2">
        <v>2023</v>
      </c>
      <c r="B528" s="2">
        <v>0</v>
      </c>
      <c r="C528" s="2">
        <v>92000</v>
      </c>
      <c r="D528" s="2">
        <v>2200001</v>
      </c>
      <c r="E528" s="2" t="str">
        <f t="shared" si="8"/>
        <v>920002200001</v>
      </c>
      <c r="F528" s="2" t="s">
        <v>388</v>
      </c>
      <c r="G528" s="2"/>
      <c r="H528" s="2">
        <v>2022019334</v>
      </c>
      <c r="I528" s="2" t="s">
        <v>2602</v>
      </c>
      <c r="J528" s="2"/>
      <c r="K528" s="2" t="s">
        <v>2603</v>
      </c>
      <c r="L528" s="96">
        <v>44840</v>
      </c>
      <c r="M528" s="2">
        <v>2022014313</v>
      </c>
      <c r="N528" s="2"/>
      <c r="O528" s="2"/>
      <c r="P528" s="2"/>
      <c r="Q528" s="2"/>
      <c r="R528" s="2" t="s">
        <v>2604</v>
      </c>
      <c r="S528" s="2"/>
      <c r="T528" s="2" t="s">
        <v>2605</v>
      </c>
      <c r="U528" s="2"/>
      <c r="V528" s="97">
        <v>3545.08</v>
      </c>
      <c r="W528" s="97">
        <v>3545.08</v>
      </c>
      <c r="X528" s="2" t="s">
        <v>2596</v>
      </c>
      <c r="Y528" s="2" t="s">
        <v>2597</v>
      </c>
      <c r="Z528" s="98">
        <f t="shared" si="9"/>
        <v>0</v>
      </c>
      <c r="AA528" s="2"/>
    </row>
    <row r="529" spans="1:27" x14ac:dyDescent="0.25">
      <c r="A529" s="2">
        <v>2023</v>
      </c>
      <c r="B529" s="2">
        <v>0</v>
      </c>
      <c r="C529" s="2">
        <v>92000</v>
      </c>
      <c r="D529" s="2">
        <v>2200010</v>
      </c>
      <c r="E529" s="2" t="str">
        <f t="shared" si="8"/>
        <v>920002200010</v>
      </c>
      <c r="F529" s="2" t="s">
        <v>393</v>
      </c>
      <c r="G529" s="2"/>
      <c r="H529" s="2">
        <v>2020007041</v>
      </c>
      <c r="I529" s="2" t="s">
        <v>2564</v>
      </c>
      <c r="J529" s="2"/>
      <c r="K529" s="2" t="s">
        <v>2616</v>
      </c>
      <c r="L529" s="96">
        <v>44562</v>
      </c>
      <c r="M529" s="2"/>
      <c r="N529" s="2"/>
      <c r="O529" s="2"/>
      <c r="P529" s="2"/>
      <c r="Q529" s="2"/>
      <c r="R529" s="2" t="s">
        <v>2720</v>
      </c>
      <c r="S529" s="2"/>
      <c r="T529" s="2" t="s">
        <v>2721</v>
      </c>
      <c r="U529" s="2"/>
      <c r="V529" s="97">
        <v>4138.2</v>
      </c>
      <c r="W529" s="97">
        <v>4138.2</v>
      </c>
      <c r="X529" s="2" t="s">
        <v>2596</v>
      </c>
      <c r="Y529" s="2" t="s">
        <v>2597</v>
      </c>
      <c r="Z529" s="98">
        <f t="shared" si="9"/>
        <v>0</v>
      </c>
      <c r="AA529" s="2"/>
    </row>
    <row r="530" spans="1:27" x14ac:dyDescent="0.25">
      <c r="A530" s="2">
        <v>2023</v>
      </c>
      <c r="B530" s="2">
        <v>0</v>
      </c>
      <c r="C530" s="2">
        <v>92000</v>
      </c>
      <c r="D530" s="2">
        <v>2200010</v>
      </c>
      <c r="E530" s="2" t="str">
        <f t="shared" si="8"/>
        <v>920002200010</v>
      </c>
      <c r="F530" s="2" t="s">
        <v>393</v>
      </c>
      <c r="G530" s="2"/>
      <c r="H530" s="2">
        <v>2020014540</v>
      </c>
      <c r="I530" s="2" t="s">
        <v>2564</v>
      </c>
      <c r="J530" s="2"/>
      <c r="K530" s="2" t="s">
        <v>2606</v>
      </c>
      <c r="L530" s="96">
        <v>44562</v>
      </c>
      <c r="M530" s="2"/>
      <c r="N530" s="2"/>
      <c r="O530" s="2"/>
      <c r="P530" s="2"/>
      <c r="Q530" s="2"/>
      <c r="R530" s="2" t="s">
        <v>2600</v>
      </c>
      <c r="S530" s="2"/>
      <c r="T530" s="2" t="s">
        <v>2601</v>
      </c>
      <c r="U530" s="2"/>
      <c r="V530" s="97">
        <v>1917.85</v>
      </c>
      <c r="W530" s="97">
        <v>1917.85</v>
      </c>
      <c r="X530" s="2" t="s">
        <v>2596</v>
      </c>
      <c r="Y530" s="2" t="s">
        <v>2597</v>
      </c>
      <c r="Z530" s="98">
        <f t="shared" si="9"/>
        <v>0</v>
      </c>
      <c r="AA530" s="2"/>
    </row>
    <row r="531" spans="1:27" x14ac:dyDescent="0.25">
      <c r="A531" s="2">
        <v>2023</v>
      </c>
      <c r="B531" s="2">
        <v>0</v>
      </c>
      <c r="C531" s="2">
        <v>92000</v>
      </c>
      <c r="D531" s="2">
        <v>2210001</v>
      </c>
      <c r="E531" s="2" t="str">
        <f t="shared" si="8"/>
        <v>920002210001</v>
      </c>
      <c r="F531" s="2" t="s">
        <v>1758</v>
      </c>
      <c r="G531" s="2"/>
      <c r="H531" s="2">
        <v>2022012749</v>
      </c>
      <c r="I531" s="2" t="s">
        <v>2564</v>
      </c>
      <c r="J531" s="2"/>
      <c r="K531" s="2" t="s">
        <v>2607</v>
      </c>
      <c r="L531" s="96">
        <v>44741</v>
      </c>
      <c r="M531" s="2"/>
      <c r="N531" s="2"/>
      <c r="O531" s="2"/>
      <c r="P531" s="2"/>
      <c r="Q531" s="2"/>
      <c r="R531" s="2" t="s">
        <v>2608</v>
      </c>
      <c r="S531" s="2"/>
      <c r="T531" s="2" t="s">
        <v>2609</v>
      </c>
      <c r="U531" s="2"/>
      <c r="V531" s="97">
        <v>9000</v>
      </c>
      <c r="W531" s="97">
        <v>9000</v>
      </c>
      <c r="X531" s="2" t="s">
        <v>2596</v>
      </c>
      <c r="Y531" s="2" t="s">
        <v>2597</v>
      </c>
      <c r="Z531" s="98">
        <f t="shared" si="9"/>
        <v>0</v>
      </c>
      <c r="AA531" s="2"/>
    </row>
    <row r="532" spans="1:27" x14ac:dyDescent="0.25">
      <c r="A532" s="2">
        <v>2023</v>
      </c>
      <c r="B532" s="2">
        <v>0</v>
      </c>
      <c r="C532" s="2">
        <v>92000</v>
      </c>
      <c r="D532" s="2">
        <v>2210201</v>
      </c>
      <c r="E532" s="2" t="str">
        <f t="shared" si="8"/>
        <v>920002210201</v>
      </c>
      <c r="F532" s="2" t="s">
        <v>405</v>
      </c>
      <c r="G532" s="2"/>
      <c r="H532" s="2">
        <v>2022018472</v>
      </c>
      <c r="I532" s="2" t="s">
        <v>2564</v>
      </c>
      <c r="J532" s="2"/>
      <c r="K532" s="2" t="s">
        <v>2649</v>
      </c>
      <c r="L532" s="96">
        <v>44831</v>
      </c>
      <c r="M532" s="2"/>
      <c r="N532" s="2"/>
      <c r="O532" s="2"/>
      <c r="P532" s="2"/>
      <c r="Q532" s="2"/>
      <c r="R532" s="2" t="s">
        <v>2608</v>
      </c>
      <c r="S532" s="2"/>
      <c r="T532" s="2" t="s">
        <v>2609</v>
      </c>
      <c r="U532" s="2"/>
      <c r="V532" s="97">
        <v>13500</v>
      </c>
      <c r="W532" s="97">
        <v>13500</v>
      </c>
      <c r="X532" s="2" t="s">
        <v>2596</v>
      </c>
      <c r="Y532" s="2" t="s">
        <v>2597</v>
      </c>
      <c r="Z532" s="98">
        <f t="shared" si="9"/>
        <v>0</v>
      </c>
      <c r="AA532" s="2"/>
    </row>
    <row r="533" spans="1:27" x14ac:dyDescent="0.25">
      <c r="A533" s="2">
        <v>2023</v>
      </c>
      <c r="B533" s="2">
        <v>0</v>
      </c>
      <c r="C533" s="2">
        <v>92000</v>
      </c>
      <c r="D533" s="2">
        <v>2220001</v>
      </c>
      <c r="E533" s="2" t="str">
        <f t="shared" si="8"/>
        <v>920002220001</v>
      </c>
      <c r="F533" s="2" t="s">
        <v>421</v>
      </c>
      <c r="G533" s="2"/>
      <c r="H533" s="2">
        <v>2022003756</v>
      </c>
      <c r="I533" s="2" t="s">
        <v>2564</v>
      </c>
      <c r="J533" s="2"/>
      <c r="K533" s="2" t="s">
        <v>2619</v>
      </c>
      <c r="L533" s="96">
        <v>44659</v>
      </c>
      <c r="M533" s="2"/>
      <c r="N533" s="2"/>
      <c r="O533" s="2"/>
      <c r="P533" s="2"/>
      <c r="Q533" s="2"/>
      <c r="R533" s="2" t="s">
        <v>2620</v>
      </c>
      <c r="S533" s="2"/>
      <c r="T533" s="2" t="s">
        <v>2621</v>
      </c>
      <c r="U533" s="2"/>
      <c r="V533" s="97">
        <v>1500</v>
      </c>
      <c r="W533" s="97">
        <v>1500</v>
      </c>
      <c r="X533" s="2" t="s">
        <v>2596</v>
      </c>
      <c r="Y533" s="2" t="s">
        <v>2597</v>
      </c>
      <c r="Z533" s="98">
        <f t="shared" si="9"/>
        <v>0</v>
      </c>
      <c r="AA533" s="2"/>
    </row>
    <row r="534" spans="1:27" x14ac:dyDescent="0.25">
      <c r="A534" s="2">
        <v>2023</v>
      </c>
      <c r="B534" s="2">
        <v>0</v>
      </c>
      <c r="C534" s="2">
        <v>92000</v>
      </c>
      <c r="D534" s="2">
        <v>2220001</v>
      </c>
      <c r="E534" s="2" t="str">
        <f t="shared" si="8"/>
        <v>920002220001</v>
      </c>
      <c r="F534" s="2" t="s">
        <v>421</v>
      </c>
      <c r="G534" s="2"/>
      <c r="H534" s="2">
        <v>2022003755</v>
      </c>
      <c r="I534" s="2" t="s">
        <v>2564</v>
      </c>
      <c r="J534" s="2"/>
      <c r="K534" s="2" t="s">
        <v>2613</v>
      </c>
      <c r="L534" s="96">
        <v>44659</v>
      </c>
      <c r="M534" s="2"/>
      <c r="N534" s="2"/>
      <c r="O534" s="2"/>
      <c r="P534" s="2"/>
      <c r="Q534" s="2"/>
      <c r="R534" s="2" t="s">
        <v>2614</v>
      </c>
      <c r="S534" s="2"/>
      <c r="T534" s="2" t="s">
        <v>2615</v>
      </c>
      <c r="U534" s="2"/>
      <c r="V534" s="97">
        <v>8500</v>
      </c>
      <c r="W534" s="97">
        <v>8500</v>
      </c>
      <c r="X534" s="2" t="s">
        <v>2596</v>
      </c>
      <c r="Y534" s="2" t="s">
        <v>2597</v>
      </c>
      <c r="Z534" s="98">
        <f t="shared" si="9"/>
        <v>0</v>
      </c>
      <c r="AA534" s="2"/>
    </row>
    <row r="535" spans="1:27" x14ac:dyDescent="0.25">
      <c r="A535" s="2">
        <v>2023</v>
      </c>
      <c r="B535" s="2">
        <v>0</v>
      </c>
      <c r="C535" s="2">
        <v>92000</v>
      </c>
      <c r="D535" s="2">
        <v>2220101</v>
      </c>
      <c r="E535" s="2" t="str">
        <f t="shared" si="8"/>
        <v>920002220101</v>
      </c>
      <c r="F535" s="2" t="s">
        <v>422</v>
      </c>
      <c r="G535" s="2"/>
      <c r="H535" s="2">
        <v>2020019484</v>
      </c>
      <c r="I535" s="2" t="s">
        <v>2602</v>
      </c>
      <c r="J535" s="2"/>
      <c r="K535" s="2" t="s">
        <v>2692</v>
      </c>
      <c r="L535" s="96">
        <v>44562</v>
      </c>
      <c r="M535" s="2">
        <v>2020014876</v>
      </c>
      <c r="N535" s="2"/>
      <c r="O535" s="2"/>
      <c r="P535" s="2"/>
      <c r="Q535" s="2"/>
      <c r="R535" s="2" t="s">
        <v>2693</v>
      </c>
      <c r="S535" s="2"/>
      <c r="T535" s="2" t="s">
        <v>2694</v>
      </c>
      <c r="U535" s="2"/>
      <c r="V535" s="97">
        <v>20998.9</v>
      </c>
      <c r="W535" s="97">
        <v>20998.9</v>
      </c>
      <c r="X535" s="2" t="s">
        <v>2596</v>
      </c>
      <c r="Y535" s="2" t="s">
        <v>2597</v>
      </c>
      <c r="Z535" s="98">
        <f t="shared" si="9"/>
        <v>0</v>
      </c>
      <c r="AA535" s="2"/>
    </row>
    <row r="536" spans="1:27" x14ac:dyDescent="0.25">
      <c r="A536" s="2">
        <v>2023</v>
      </c>
      <c r="B536" s="2">
        <v>0</v>
      </c>
      <c r="C536" s="2">
        <v>92000</v>
      </c>
      <c r="D536" s="2">
        <v>2260201</v>
      </c>
      <c r="E536" s="2" t="str">
        <f t="shared" si="8"/>
        <v>920002260201</v>
      </c>
      <c r="F536" s="2" t="s">
        <v>1791</v>
      </c>
      <c r="G536" s="2"/>
      <c r="H536" s="2">
        <v>2022012697</v>
      </c>
      <c r="I536" s="2" t="s">
        <v>2602</v>
      </c>
      <c r="J536" s="2"/>
      <c r="K536" s="2" t="s">
        <v>2722</v>
      </c>
      <c r="L536" s="96">
        <v>44742</v>
      </c>
      <c r="M536" s="2">
        <v>2022005821</v>
      </c>
      <c r="N536" s="2"/>
      <c r="O536" s="2"/>
      <c r="P536" s="2"/>
      <c r="Q536" s="2"/>
      <c r="R536" s="2" t="s">
        <v>2723</v>
      </c>
      <c r="S536" s="2"/>
      <c r="T536" s="2" t="s">
        <v>2724</v>
      </c>
      <c r="U536" s="2"/>
      <c r="V536" s="97">
        <v>11616</v>
      </c>
      <c r="W536" s="97">
        <v>11616</v>
      </c>
      <c r="X536" s="2" t="s">
        <v>2596</v>
      </c>
      <c r="Y536" s="2" t="s">
        <v>2597</v>
      </c>
      <c r="Z536" s="98">
        <f t="shared" si="9"/>
        <v>0</v>
      </c>
      <c r="AA536" s="2"/>
    </row>
    <row r="537" spans="1:27" x14ac:dyDescent="0.25">
      <c r="A537" s="2">
        <v>2023</v>
      </c>
      <c r="B537" s="2">
        <v>0</v>
      </c>
      <c r="C537" s="2">
        <v>92000</v>
      </c>
      <c r="D537" s="2">
        <v>2270601</v>
      </c>
      <c r="E537" s="2" t="str">
        <f t="shared" si="8"/>
        <v>920002270601</v>
      </c>
      <c r="F537" s="2" t="s">
        <v>1835</v>
      </c>
      <c r="G537" s="2"/>
      <c r="H537" s="2">
        <v>2022018871</v>
      </c>
      <c r="I537" s="2" t="s">
        <v>2628</v>
      </c>
      <c r="J537" s="2"/>
      <c r="K537" s="2" t="s">
        <v>2725</v>
      </c>
      <c r="L537" s="96">
        <v>44834</v>
      </c>
      <c r="M537" s="2"/>
      <c r="N537" s="2"/>
      <c r="O537" s="2"/>
      <c r="P537" s="2"/>
      <c r="Q537" s="2"/>
      <c r="R537" s="2"/>
      <c r="S537" s="2"/>
      <c r="T537" s="2"/>
      <c r="U537" s="2"/>
      <c r="V537" s="97">
        <v>24642.53</v>
      </c>
      <c r="W537" s="97">
        <v>24642.53</v>
      </c>
      <c r="X537" s="2" t="s">
        <v>2596</v>
      </c>
      <c r="Y537" s="2" t="s">
        <v>2597</v>
      </c>
      <c r="Z537" s="98">
        <f t="shared" si="9"/>
        <v>0</v>
      </c>
      <c r="AA537" s="2"/>
    </row>
    <row r="538" spans="1:27" x14ac:dyDescent="0.25">
      <c r="A538" s="2">
        <v>2023</v>
      </c>
      <c r="B538" s="2">
        <v>0</v>
      </c>
      <c r="C538" s="2">
        <v>92000</v>
      </c>
      <c r="D538" s="2">
        <v>2279900</v>
      </c>
      <c r="E538" s="2" t="str">
        <f t="shared" si="8"/>
        <v>920002279900</v>
      </c>
      <c r="F538" s="2" t="s">
        <v>527</v>
      </c>
      <c r="G538" s="2">
        <v>21378</v>
      </c>
      <c r="H538" s="2">
        <v>2022017890</v>
      </c>
      <c r="I538" s="2" t="s">
        <v>2564</v>
      </c>
      <c r="J538" s="2"/>
      <c r="K538" s="2" t="s">
        <v>2726</v>
      </c>
      <c r="L538" s="96">
        <v>44832</v>
      </c>
      <c r="M538" s="2"/>
      <c r="N538" s="2"/>
      <c r="O538" s="2"/>
      <c r="P538" s="2"/>
      <c r="Q538" s="2"/>
      <c r="R538" s="2" t="s">
        <v>2639</v>
      </c>
      <c r="S538" s="2"/>
      <c r="T538" s="2" t="s">
        <v>2640</v>
      </c>
      <c r="U538" s="2" t="s">
        <v>2641</v>
      </c>
      <c r="V538" s="97">
        <v>1130</v>
      </c>
      <c r="W538" s="97">
        <v>1130</v>
      </c>
      <c r="X538" s="2" t="s">
        <v>2596</v>
      </c>
      <c r="Y538" s="2" t="s">
        <v>2597</v>
      </c>
      <c r="Z538" s="98">
        <f t="shared" si="9"/>
        <v>0</v>
      </c>
      <c r="AA538" s="2"/>
    </row>
    <row r="539" spans="1:27" x14ac:dyDescent="0.25">
      <c r="A539" s="2">
        <v>2023</v>
      </c>
      <c r="B539" s="2">
        <v>0</v>
      </c>
      <c r="C539" s="2">
        <v>92000</v>
      </c>
      <c r="D539" s="2">
        <v>2279900</v>
      </c>
      <c r="E539" s="2" t="str">
        <f t="shared" si="8"/>
        <v>920002279900</v>
      </c>
      <c r="F539" s="2" t="s">
        <v>527</v>
      </c>
      <c r="G539" s="2">
        <v>21378</v>
      </c>
      <c r="H539" s="2">
        <v>2022017890</v>
      </c>
      <c r="I539" s="2" t="s">
        <v>2564</v>
      </c>
      <c r="J539" s="2"/>
      <c r="K539" s="2" t="s">
        <v>2726</v>
      </c>
      <c r="L539" s="96">
        <v>44832</v>
      </c>
      <c r="M539" s="2"/>
      <c r="N539" s="2"/>
      <c r="O539" s="2"/>
      <c r="P539" s="2"/>
      <c r="Q539" s="2"/>
      <c r="R539" s="2" t="s">
        <v>2639</v>
      </c>
      <c r="S539" s="2"/>
      <c r="T539" s="2" t="s">
        <v>2640</v>
      </c>
      <c r="U539" s="2" t="s">
        <v>2641</v>
      </c>
      <c r="V539" s="97">
        <v>2500</v>
      </c>
      <c r="W539" s="97">
        <v>2500</v>
      </c>
      <c r="X539" s="2" t="s">
        <v>2596</v>
      </c>
      <c r="Y539" s="2" t="s">
        <v>2597</v>
      </c>
      <c r="Z539" s="98">
        <f t="shared" si="9"/>
        <v>0</v>
      </c>
      <c r="AA539" s="2"/>
    </row>
    <row r="540" spans="1:27" x14ac:dyDescent="0.25">
      <c r="A540" s="2">
        <v>2023</v>
      </c>
      <c r="B540" s="2">
        <v>0</v>
      </c>
      <c r="C540" s="2">
        <v>92000</v>
      </c>
      <c r="D540" s="2">
        <v>2279940</v>
      </c>
      <c r="E540" s="2" t="str">
        <f t="shared" si="8"/>
        <v>920002279940</v>
      </c>
      <c r="F540" s="2" t="s">
        <v>1870</v>
      </c>
      <c r="G540" s="2"/>
      <c r="H540" s="2">
        <v>2022005996</v>
      </c>
      <c r="I540" s="2" t="s">
        <v>2602</v>
      </c>
      <c r="J540" s="2"/>
      <c r="K540" s="2" t="s">
        <v>2727</v>
      </c>
      <c r="L540" s="96">
        <v>44672</v>
      </c>
      <c r="M540" s="2">
        <v>2022003091</v>
      </c>
      <c r="N540" s="2"/>
      <c r="O540" s="2"/>
      <c r="P540" s="2"/>
      <c r="Q540" s="2"/>
      <c r="R540" s="2" t="s">
        <v>2728</v>
      </c>
      <c r="S540" s="2"/>
      <c r="T540" s="2" t="s">
        <v>2729</v>
      </c>
      <c r="U540" s="2"/>
      <c r="V540" s="97">
        <v>31175.65</v>
      </c>
      <c r="W540" s="97">
        <v>31175.65</v>
      </c>
      <c r="X540" s="2" t="s">
        <v>2596</v>
      </c>
      <c r="Y540" s="2" t="s">
        <v>2597</v>
      </c>
      <c r="Z540" s="98">
        <f t="shared" si="9"/>
        <v>0</v>
      </c>
      <c r="AA540" s="2"/>
    </row>
    <row r="541" spans="1:27" x14ac:dyDescent="0.25">
      <c r="A541" s="2">
        <v>2023</v>
      </c>
      <c r="B541" s="2">
        <v>0</v>
      </c>
      <c r="C541" s="2">
        <v>92000</v>
      </c>
      <c r="D541" s="2">
        <v>2279940</v>
      </c>
      <c r="E541" s="2" t="str">
        <f t="shared" si="8"/>
        <v>920002279940</v>
      </c>
      <c r="F541" s="2" t="s">
        <v>1870</v>
      </c>
      <c r="G541" s="2"/>
      <c r="H541" s="2">
        <v>2022019451</v>
      </c>
      <c r="I541" s="2" t="s">
        <v>2628</v>
      </c>
      <c r="J541" s="2"/>
      <c r="K541" s="2" t="s">
        <v>2730</v>
      </c>
      <c r="L541" s="96">
        <v>44844</v>
      </c>
      <c r="M541" s="2"/>
      <c r="N541" s="2"/>
      <c r="O541" s="2"/>
      <c r="P541" s="2"/>
      <c r="Q541" s="2"/>
      <c r="R541" s="2"/>
      <c r="S541" s="2"/>
      <c r="T541" s="2"/>
      <c r="U541" s="2"/>
      <c r="V541" s="97">
        <v>18505.740000000002</v>
      </c>
      <c r="W541" s="97">
        <v>18505.740000000002</v>
      </c>
      <c r="X541" s="2" t="s">
        <v>2596</v>
      </c>
      <c r="Y541" s="2" t="s">
        <v>2597</v>
      </c>
      <c r="Z541" s="98">
        <f t="shared" si="9"/>
        <v>0</v>
      </c>
      <c r="AA541" s="2"/>
    </row>
    <row r="542" spans="1:27" x14ac:dyDescent="0.25">
      <c r="A542" s="2">
        <v>2023</v>
      </c>
      <c r="B542" s="2">
        <v>0</v>
      </c>
      <c r="C542" s="2">
        <v>92000</v>
      </c>
      <c r="D542" s="2">
        <v>2279964</v>
      </c>
      <c r="E542" s="2" t="str">
        <f t="shared" si="8"/>
        <v>920002279964</v>
      </c>
      <c r="F542" s="2" t="s">
        <v>2731</v>
      </c>
      <c r="G542" s="2"/>
      <c r="H542" s="2">
        <v>2022021355</v>
      </c>
      <c r="I542" s="2" t="s">
        <v>2602</v>
      </c>
      <c r="J542" s="2"/>
      <c r="K542" s="2" t="s">
        <v>2732</v>
      </c>
      <c r="L542" s="96">
        <v>44858</v>
      </c>
      <c r="M542" s="2">
        <v>2022017376</v>
      </c>
      <c r="N542" s="2"/>
      <c r="O542" s="2"/>
      <c r="P542" s="2"/>
      <c r="Q542" s="2"/>
      <c r="R542" s="2" t="s">
        <v>2733</v>
      </c>
      <c r="S542" s="2"/>
      <c r="T542" s="2" t="s">
        <v>2734</v>
      </c>
      <c r="U542" s="2"/>
      <c r="V542" s="97">
        <v>34311.480000000003</v>
      </c>
      <c r="W542" s="97">
        <v>34311.480000000003</v>
      </c>
      <c r="X542" s="2" t="s">
        <v>2596</v>
      </c>
      <c r="Y542" s="2" t="s">
        <v>2597</v>
      </c>
      <c r="Z542" s="98">
        <f t="shared" si="9"/>
        <v>0</v>
      </c>
      <c r="AA542" s="2"/>
    </row>
    <row r="543" spans="1:27" x14ac:dyDescent="0.25">
      <c r="A543" s="2">
        <v>2023</v>
      </c>
      <c r="B543" s="2">
        <v>0</v>
      </c>
      <c r="C543" s="2">
        <v>92001</v>
      </c>
      <c r="D543" s="2">
        <v>2200001</v>
      </c>
      <c r="E543" s="2" t="str">
        <f t="shared" si="8"/>
        <v>920012200001</v>
      </c>
      <c r="F543" s="2" t="s">
        <v>388</v>
      </c>
      <c r="G543" s="2"/>
      <c r="H543" s="2">
        <v>2022019334</v>
      </c>
      <c r="I543" s="2" t="s">
        <v>2602</v>
      </c>
      <c r="J543" s="2"/>
      <c r="K543" s="2" t="s">
        <v>2603</v>
      </c>
      <c r="L543" s="96">
        <v>44840</v>
      </c>
      <c r="M543" s="2">
        <v>2022014313</v>
      </c>
      <c r="N543" s="2"/>
      <c r="O543" s="2"/>
      <c r="P543" s="2"/>
      <c r="Q543" s="2"/>
      <c r="R543" s="2" t="s">
        <v>2604</v>
      </c>
      <c r="S543" s="2"/>
      <c r="T543" s="2" t="s">
        <v>2605</v>
      </c>
      <c r="U543" s="2"/>
      <c r="V543" s="99">
        <v>282.44</v>
      </c>
      <c r="W543" s="99">
        <v>282.44</v>
      </c>
      <c r="X543" s="2" t="s">
        <v>2596</v>
      </c>
      <c r="Y543" s="2" t="s">
        <v>2597</v>
      </c>
      <c r="Z543" s="98">
        <f t="shared" si="9"/>
        <v>0</v>
      </c>
      <c r="AA543" s="2"/>
    </row>
    <row r="544" spans="1:27" x14ac:dyDescent="0.25">
      <c r="A544" s="2">
        <v>2023</v>
      </c>
      <c r="B544" s="2">
        <v>0</v>
      </c>
      <c r="C544" s="2">
        <v>92001</v>
      </c>
      <c r="D544" s="2">
        <v>2210001</v>
      </c>
      <c r="E544" s="2" t="str">
        <f t="shared" si="8"/>
        <v>920012210001</v>
      </c>
      <c r="F544" s="2" t="s">
        <v>1758</v>
      </c>
      <c r="G544" s="2"/>
      <c r="H544" s="2">
        <v>2022012749</v>
      </c>
      <c r="I544" s="2" t="s">
        <v>2564</v>
      </c>
      <c r="J544" s="2"/>
      <c r="K544" s="2" t="s">
        <v>2607</v>
      </c>
      <c r="L544" s="96">
        <v>44741</v>
      </c>
      <c r="M544" s="2"/>
      <c r="N544" s="2"/>
      <c r="O544" s="2"/>
      <c r="P544" s="2"/>
      <c r="Q544" s="2"/>
      <c r="R544" s="2" t="s">
        <v>2608</v>
      </c>
      <c r="S544" s="2"/>
      <c r="T544" s="2" t="s">
        <v>2609</v>
      </c>
      <c r="U544" s="2"/>
      <c r="V544" s="97">
        <v>1200</v>
      </c>
      <c r="W544" s="97">
        <v>1200</v>
      </c>
      <c r="X544" s="2" t="s">
        <v>2596</v>
      </c>
      <c r="Y544" s="2" t="s">
        <v>2597</v>
      </c>
      <c r="Z544" s="98">
        <f t="shared" si="9"/>
        <v>0</v>
      </c>
      <c r="AA544" s="2"/>
    </row>
    <row r="545" spans="1:27" x14ac:dyDescent="0.25">
      <c r="A545" s="2">
        <v>2023</v>
      </c>
      <c r="B545" s="2">
        <v>0</v>
      </c>
      <c r="C545" s="2">
        <v>92001</v>
      </c>
      <c r="D545" s="2">
        <v>2220001</v>
      </c>
      <c r="E545" s="2" t="str">
        <f t="shared" si="8"/>
        <v>920012220001</v>
      </c>
      <c r="F545" s="2" t="s">
        <v>1777</v>
      </c>
      <c r="G545" s="2"/>
      <c r="H545" s="2">
        <v>2022003755</v>
      </c>
      <c r="I545" s="2" t="s">
        <v>2564</v>
      </c>
      <c r="J545" s="2"/>
      <c r="K545" s="2" t="s">
        <v>2613</v>
      </c>
      <c r="L545" s="96">
        <v>44659</v>
      </c>
      <c r="M545" s="2"/>
      <c r="N545" s="2"/>
      <c r="O545" s="2"/>
      <c r="P545" s="2"/>
      <c r="Q545" s="2"/>
      <c r="R545" s="2" t="s">
        <v>2614</v>
      </c>
      <c r="S545" s="2"/>
      <c r="T545" s="2" t="s">
        <v>2615</v>
      </c>
      <c r="U545" s="2"/>
      <c r="V545" s="97">
        <v>1200</v>
      </c>
      <c r="W545" s="97">
        <v>1200</v>
      </c>
      <c r="X545" s="2" t="s">
        <v>2596</v>
      </c>
      <c r="Y545" s="2" t="s">
        <v>2597</v>
      </c>
      <c r="Z545" s="98">
        <f t="shared" si="9"/>
        <v>0</v>
      </c>
      <c r="AA545" s="2"/>
    </row>
    <row r="546" spans="1:27" x14ac:dyDescent="0.25">
      <c r="A546" s="2">
        <v>2023</v>
      </c>
      <c r="B546" s="2">
        <v>0</v>
      </c>
      <c r="C546" s="2">
        <v>92001</v>
      </c>
      <c r="D546" s="2">
        <v>2220101</v>
      </c>
      <c r="E546" s="2" t="str">
        <f t="shared" si="8"/>
        <v>920012220101</v>
      </c>
      <c r="F546" s="2" t="s">
        <v>422</v>
      </c>
      <c r="G546" s="2"/>
      <c r="H546" s="2">
        <v>2020019484</v>
      </c>
      <c r="I546" s="2" t="s">
        <v>2602</v>
      </c>
      <c r="J546" s="2"/>
      <c r="K546" s="2" t="s">
        <v>2692</v>
      </c>
      <c r="L546" s="96">
        <v>44562</v>
      </c>
      <c r="M546" s="2">
        <v>2020014876</v>
      </c>
      <c r="N546" s="2"/>
      <c r="O546" s="2"/>
      <c r="P546" s="2"/>
      <c r="Q546" s="2"/>
      <c r="R546" s="2" t="s">
        <v>2693</v>
      </c>
      <c r="S546" s="2"/>
      <c r="T546" s="2" t="s">
        <v>2694</v>
      </c>
      <c r="U546" s="2"/>
      <c r="V546" s="97">
        <v>4824.72</v>
      </c>
      <c r="W546" s="97">
        <v>4824.72</v>
      </c>
      <c r="X546" s="2" t="s">
        <v>2596</v>
      </c>
      <c r="Y546" s="2" t="s">
        <v>2597</v>
      </c>
      <c r="Z546" s="98">
        <f t="shared" si="9"/>
        <v>0</v>
      </c>
      <c r="AA546" s="2"/>
    </row>
    <row r="547" spans="1:27" x14ac:dyDescent="0.25">
      <c r="A547" s="2">
        <v>2023</v>
      </c>
      <c r="B547" s="2">
        <v>0</v>
      </c>
      <c r="C547" s="2">
        <v>92400</v>
      </c>
      <c r="D547" s="2">
        <v>2060001</v>
      </c>
      <c r="E547" s="2" t="str">
        <f t="shared" si="8"/>
        <v>924002060001</v>
      </c>
      <c r="F547" s="2" t="s">
        <v>279</v>
      </c>
      <c r="G547" s="2"/>
      <c r="H547" s="2">
        <v>2020007037</v>
      </c>
      <c r="I547" s="2" t="s">
        <v>2564</v>
      </c>
      <c r="J547" s="2"/>
      <c r="K547" s="2" t="s">
        <v>2599</v>
      </c>
      <c r="L547" s="96">
        <v>44562</v>
      </c>
      <c r="M547" s="2"/>
      <c r="N547" s="2"/>
      <c r="O547" s="2"/>
      <c r="P547" s="2"/>
      <c r="Q547" s="2"/>
      <c r="R547" s="2" t="s">
        <v>2600</v>
      </c>
      <c r="S547" s="2"/>
      <c r="T547" s="2" t="s">
        <v>2601</v>
      </c>
      <c r="U547" s="2"/>
      <c r="V547" s="99">
        <v>43.56</v>
      </c>
      <c r="W547" s="99">
        <v>43.56</v>
      </c>
      <c r="X547" s="2" t="s">
        <v>2596</v>
      </c>
      <c r="Y547" s="2" t="s">
        <v>2597</v>
      </c>
      <c r="Z547" s="98">
        <f t="shared" si="9"/>
        <v>0</v>
      </c>
      <c r="AA547" s="2"/>
    </row>
    <row r="548" spans="1:27" x14ac:dyDescent="0.25">
      <c r="A548" s="2">
        <v>2023</v>
      </c>
      <c r="B548" s="2">
        <v>0</v>
      </c>
      <c r="C548" s="2">
        <v>92400</v>
      </c>
      <c r="D548" s="2">
        <v>2200010</v>
      </c>
      <c r="E548" s="2" t="str">
        <f t="shared" si="8"/>
        <v>924002200010</v>
      </c>
      <c r="F548" s="2" t="s">
        <v>394</v>
      </c>
      <c r="G548" s="2"/>
      <c r="H548" s="2">
        <v>2020014540</v>
      </c>
      <c r="I548" s="2" t="s">
        <v>2564</v>
      </c>
      <c r="J548" s="2"/>
      <c r="K548" s="2" t="s">
        <v>2606</v>
      </c>
      <c r="L548" s="96">
        <v>44562</v>
      </c>
      <c r="M548" s="2"/>
      <c r="N548" s="2"/>
      <c r="O548" s="2"/>
      <c r="P548" s="2"/>
      <c r="Q548" s="2"/>
      <c r="R548" s="2" t="s">
        <v>2600</v>
      </c>
      <c r="S548" s="2"/>
      <c r="T548" s="2" t="s">
        <v>2601</v>
      </c>
      <c r="U548" s="2"/>
      <c r="V548" s="99">
        <v>87.12</v>
      </c>
      <c r="W548" s="99">
        <v>87.12</v>
      </c>
      <c r="X548" s="2" t="s">
        <v>2596</v>
      </c>
      <c r="Y548" s="2" t="s">
        <v>2597</v>
      </c>
      <c r="Z548" s="98">
        <f t="shared" si="9"/>
        <v>0</v>
      </c>
      <c r="AA548" s="2"/>
    </row>
    <row r="549" spans="1:27" x14ac:dyDescent="0.25">
      <c r="A549" s="2">
        <v>2023</v>
      </c>
      <c r="B549" s="2">
        <v>0</v>
      </c>
      <c r="C549" s="2">
        <v>92401</v>
      </c>
      <c r="D549" s="2">
        <v>2060001</v>
      </c>
      <c r="E549" s="2" t="str">
        <f t="shared" si="8"/>
        <v>924012060001</v>
      </c>
      <c r="F549" s="2" t="s">
        <v>279</v>
      </c>
      <c r="G549" s="2"/>
      <c r="H549" s="2">
        <v>2020007037</v>
      </c>
      <c r="I549" s="2" t="s">
        <v>2564</v>
      </c>
      <c r="J549" s="2"/>
      <c r="K549" s="2" t="s">
        <v>2599</v>
      </c>
      <c r="L549" s="96">
        <v>44562</v>
      </c>
      <c r="M549" s="2"/>
      <c r="N549" s="2"/>
      <c r="O549" s="2"/>
      <c r="P549" s="2"/>
      <c r="Q549" s="2"/>
      <c r="R549" s="2" t="s">
        <v>2600</v>
      </c>
      <c r="S549" s="2"/>
      <c r="T549" s="2" t="s">
        <v>2601</v>
      </c>
      <c r="U549" s="2"/>
      <c r="V549" s="99">
        <v>290.39999999999998</v>
      </c>
      <c r="W549" s="99">
        <v>290.39999999999998</v>
      </c>
      <c r="X549" s="2" t="s">
        <v>2596</v>
      </c>
      <c r="Y549" s="2" t="s">
        <v>2597</v>
      </c>
      <c r="Z549" s="98">
        <f t="shared" si="9"/>
        <v>0</v>
      </c>
      <c r="AA549" s="2"/>
    </row>
    <row r="550" spans="1:27" x14ac:dyDescent="0.25">
      <c r="A550" s="2">
        <v>2023</v>
      </c>
      <c r="B550" s="2">
        <v>0</v>
      </c>
      <c r="C550" s="2">
        <v>92401</v>
      </c>
      <c r="D550" s="2">
        <v>2200010</v>
      </c>
      <c r="E550" s="2" t="str">
        <f t="shared" si="8"/>
        <v>924012200010</v>
      </c>
      <c r="F550" s="2" t="s">
        <v>393</v>
      </c>
      <c r="G550" s="2"/>
      <c r="H550" s="2">
        <v>2020014540</v>
      </c>
      <c r="I550" s="2" t="s">
        <v>2564</v>
      </c>
      <c r="J550" s="2"/>
      <c r="K550" s="2" t="s">
        <v>2606</v>
      </c>
      <c r="L550" s="96">
        <v>44562</v>
      </c>
      <c r="M550" s="2"/>
      <c r="N550" s="2"/>
      <c r="O550" s="2"/>
      <c r="P550" s="2"/>
      <c r="Q550" s="2"/>
      <c r="R550" s="2" t="s">
        <v>2600</v>
      </c>
      <c r="S550" s="2"/>
      <c r="T550" s="2" t="s">
        <v>2601</v>
      </c>
      <c r="U550" s="2"/>
      <c r="V550" s="97">
        <v>1337.05</v>
      </c>
      <c r="W550" s="97">
        <v>1337.05</v>
      </c>
      <c r="X550" s="2" t="s">
        <v>2596</v>
      </c>
      <c r="Y550" s="2" t="s">
        <v>2597</v>
      </c>
      <c r="Z550" s="98">
        <f t="shared" si="9"/>
        <v>0</v>
      </c>
      <c r="AA550" s="2"/>
    </row>
    <row r="551" spans="1:27" x14ac:dyDescent="0.25">
      <c r="A551" s="2">
        <v>2023</v>
      </c>
      <c r="B551" s="2">
        <v>0</v>
      </c>
      <c r="C551" s="2">
        <v>92401</v>
      </c>
      <c r="D551" s="2">
        <v>2210001</v>
      </c>
      <c r="E551" s="2" t="str">
        <f t="shared" si="8"/>
        <v>924012210001</v>
      </c>
      <c r="F551" s="2" t="s">
        <v>1758</v>
      </c>
      <c r="G551" s="2"/>
      <c r="H551" s="2">
        <v>2022012749</v>
      </c>
      <c r="I551" s="2" t="s">
        <v>2564</v>
      </c>
      <c r="J551" s="2"/>
      <c r="K551" s="2" t="s">
        <v>2607</v>
      </c>
      <c r="L551" s="96">
        <v>44741</v>
      </c>
      <c r="M551" s="2"/>
      <c r="N551" s="2"/>
      <c r="O551" s="2"/>
      <c r="P551" s="2"/>
      <c r="Q551" s="2"/>
      <c r="R551" s="2" t="s">
        <v>2608</v>
      </c>
      <c r="S551" s="2"/>
      <c r="T551" s="2" t="s">
        <v>2609</v>
      </c>
      <c r="U551" s="2"/>
      <c r="V551" s="97">
        <v>3600</v>
      </c>
      <c r="W551" s="97">
        <v>3600</v>
      </c>
      <c r="X551" s="2" t="s">
        <v>2596</v>
      </c>
      <c r="Y551" s="2" t="s">
        <v>2597</v>
      </c>
      <c r="Z551" s="98">
        <f t="shared" si="9"/>
        <v>0</v>
      </c>
      <c r="AA551" s="2"/>
    </row>
    <row r="552" spans="1:27" x14ac:dyDescent="0.25">
      <c r="A552" s="2">
        <v>2023</v>
      </c>
      <c r="B552" s="2">
        <v>0</v>
      </c>
      <c r="C552" s="2">
        <v>92401</v>
      </c>
      <c r="D552" s="2">
        <v>2220001</v>
      </c>
      <c r="E552" s="2" t="str">
        <f t="shared" si="8"/>
        <v>924012220001</v>
      </c>
      <c r="F552" s="2" t="s">
        <v>1777</v>
      </c>
      <c r="G552" s="2"/>
      <c r="H552" s="2">
        <v>2022003755</v>
      </c>
      <c r="I552" s="2" t="s">
        <v>2564</v>
      </c>
      <c r="J552" s="2"/>
      <c r="K552" s="2" t="s">
        <v>2613</v>
      </c>
      <c r="L552" s="96">
        <v>44659</v>
      </c>
      <c r="M552" s="2"/>
      <c r="N552" s="2"/>
      <c r="O552" s="2"/>
      <c r="P552" s="2"/>
      <c r="Q552" s="2"/>
      <c r="R552" s="2" t="s">
        <v>2614</v>
      </c>
      <c r="S552" s="2"/>
      <c r="T552" s="2" t="s">
        <v>2615</v>
      </c>
      <c r="U552" s="2"/>
      <c r="V552" s="99">
        <v>100</v>
      </c>
      <c r="W552" s="99">
        <v>100</v>
      </c>
      <c r="X552" s="2" t="s">
        <v>2596</v>
      </c>
      <c r="Y552" s="2" t="s">
        <v>2597</v>
      </c>
      <c r="Z552" s="98">
        <f t="shared" si="9"/>
        <v>0</v>
      </c>
      <c r="AA552" s="2"/>
    </row>
    <row r="553" spans="1:27" x14ac:dyDescent="0.25">
      <c r="A553" s="2">
        <v>2023</v>
      </c>
      <c r="B553" s="2">
        <v>0</v>
      </c>
      <c r="C553" s="2">
        <v>92402</v>
      </c>
      <c r="D553" s="2">
        <v>2210001</v>
      </c>
      <c r="E553" s="2" t="str">
        <f t="shared" si="8"/>
        <v>924022210001</v>
      </c>
      <c r="F553" s="2" t="s">
        <v>1758</v>
      </c>
      <c r="G553" s="2"/>
      <c r="H553" s="2">
        <v>2022012749</v>
      </c>
      <c r="I553" s="2" t="s">
        <v>2564</v>
      </c>
      <c r="J553" s="2"/>
      <c r="K553" s="2" t="s">
        <v>2607</v>
      </c>
      <c r="L553" s="96">
        <v>44741</v>
      </c>
      <c r="M553" s="2"/>
      <c r="N553" s="2"/>
      <c r="O553" s="2"/>
      <c r="P553" s="2"/>
      <c r="Q553" s="2"/>
      <c r="R553" s="2" t="s">
        <v>2608</v>
      </c>
      <c r="S553" s="2"/>
      <c r="T553" s="2" t="s">
        <v>2609</v>
      </c>
      <c r="U553" s="2"/>
      <c r="V553" s="97">
        <v>3000</v>
      </c>
      <c r="W553" s="97">
        <v>3000</v>
      </c>
      <c r="X553" s="2" t="s">
        <v>2596</v>
      </c>
      <c r="Y553" s="2" t="s">
        <v>2597</v>
      </c>
      <c r="Z553" s="98">
        <f t="shared" si="9"/>
        <v>0</v>
      </c>
      <c r="AA553" s="2"/>
    </row>
    <row r="554" spans="1:27" x14ac:dyDescent="0.25">
      <c r="A554" s="2">
        <v>2023</v>
      </c>
      <c r="B554" s="2">
        <v>0</v>
      </c>
      <c r="C554" s="2">
        <v>92402</v>
      </c>
      <c r="D554" s="2">
        <v>2220001</v>
      </c>
      <c r="E554" s="2" t="str">
        <f t="shared" si="8"/>
        <v>924022220001</v>
      </c>
      <c r="F554" s="2" t="s">
        <v>421</v>
      </c>
      <c r="G554" s="2"/>
      <c r="H554" s="2">
        <v>2022003755</v>
      </c>
      <c r="I554" s="2" t="s">
        <v>2564</v>
      </c>
      <c r="J554" s="2"/>
      <c r="K554" s="2" t="s">
        <v>2613</v>
      </c>
      <c r="L554" s="96">
        <v>44659</v>
      </c>
      <c r="M554" s="2"/>
      <c r="N554" s="2"/>
      <c r="O554" s="2"/>
      <c r="P554" s="2"/>
      <c r="Q554" s="2"/>
      <c r="R554" s="2" t="s">
        <v>2614</v>
      </c>
      <c r="S554" s="2"/>
      <c r="T554" s="2" t="s">
        <v>2615</v>
      </c>
      <c r="U554" s="2"/>
      <c r="V554" s="97">
        <v>1200</v>
      </c>
      <c r="W554" s="97">
        <v>1200</v>
      </c>
      <c r="X554" s="2" t="s">
        <v>2596</v>
      </c>
      <c r="Y554" s="2" t="s">
        <v>2597</v>
      </c>
      <c r="Z554" s="98">
        <f t="shared" si="9"/>
        <v>0</v>
      </c>
      <c r="AA554" s="2"/>
    </row>
    <row r="555" spans="1:27" x14ac:dyDescent="0.25">
      <c r="A555" s="2">
        <v>2023</v>
      </c>
      <c r="B555" s="2">
        <v>0</v>
      </c>
      <c r="C555" s="2">
        <v>92402</v>
      </c>
      <c r="D555" s="2">
        <v>2279901</v>
      </c>
      <c r="E555" s="2" t="str">
        <f t="shared" si="8"/>
        <v>924022279901</v>
      </c>
      <c r="F555" s="2" t="s">
        <v>2735</v>
      </c>
      <c r="G555" s="2"/>
      <c r="H555" s="2">
        <v>2021009687</v>
      </c>
      <c r="I555" s="2" t="s">
        <v>2602</v>
      </c>
      <c r="J555" s="2"/>
      <c r="K555" s="2" t="s">
        <v>2736</v>
      </c>
      <c r="L555" s="96">
        <v>44562</v>
      </c>
      <c r="M555" s="2">
        <v>2021007457</v>
      </c>
      <c r="N555" s="2"/>
      <c r="O555" s="2"/>
      <c r="P555" s="2"/>
      <c r="Q555" s="2"/>
      <c r="R555" s="2">
        <v>40891935</v>
      </c>
      <c r="S555" s="2" t="s">
        <v>2737</v>
      </c>
      <c r="T555" s="2" t="s">
        <v>2738</v>
      </c>
      <c r="U555" s="2"/>
      <c r="V555" s="97">
        <v>1615.35</v>
      </c>
      <c r="W555" s="97">
        <v>1615.35</v>
      </c>
      <c r="X555" s="2" t="s">
        <v>2596</v>
      </c>
      <c r="Y555" s="2" t="s">
        <v>2597</v>
      </c>
      <c r="Z555" s="98">
        <f t="shared" si="9"/>
        <v>0</v>
      </c>
      <c r="AA555" s="2"/>
    </row>
    <row r="556" spans="1:27" x14ac:dyDescent="0.25">
      <c r="A556" s="2">
        <v>2023</v>
      </c>
      <c r="B556" s="2">
        <v>0</v>
      </c>
      <c r="C556" s="2">
        <v>92403</v>
      </c>
      <c r="D556" s="2">
        <v>2210001</v>
      </c>
      <c r="E556" s="2" t="str">
        <f t="shared" si="8"/>
        <v>924032210001</v>
      </c>
      <c r="F556" s="2" t="s">
        <v>1758</v>
      </c>
      <c r="G556" s="2"/>
      <c r="H556" s="2">
        <v>2022012749</v>
      </c>
      <c r="I556" s="2" t="s">
        <v>2564</v>
      </c>
      <c r="J556" s="2"/>
      <c r="K556" s="2" t="s">
        <v>2607</v>
      </c>
      <c r="L556" s="96">
        <v>44741</v>
      </c>
      <c r="M556" s="2"/>
      <c r="N556" s="2"/>
      <c r="O556" s="2"/>
      <c r="P556" s="2"/>
      <c r="Q556" s="2"/>
      <c r="R556" s="2" t="s">
        <v>2608</v>
      </c>
      <c r="S556" s="2"/>
      <c r="T556" s="2" t="s">
        <v>2609</v>
      </c>
      <c r="U556" s="2"/>
      <c r="V556" s="97">
        <v>2400</v>
      </c>
      <c r="W556" s="97">
        <v>2400</v>
      </c>
      <c r="X556" s="2" t="s">
        <v>2596</v>
      </c>
      <c r="Y556" s="2" t="s">
        <v>2597</v>
      </c>
      <c r="Z556" s="98">
        <f t="shared" si="9"/>
        <v>0</v>
      </c>
      <c r="AA556" s="2"/>
    </row>
    <row r="557" spans="1:27" x14ac:dyDescent="0.25">
      <c r="A557" s="2">
        <v>2023</v>
      </c>
      <c r="B557" s="2">
        <v>0</v>
      </c>
      <c r="C557" s="2">
        <v>92403</v>
      </c>
      <c r="D557" s="2">
        <v>2210301</v>
      </c>
      <c r="E557" s="2" t="str">
        <f t="shared" si="8"/>
        <v>924032210301</v>
      </c>
      <c r="F557" s="2" t="s">
        <v>1763</v>
      </c>
      <c r="G557" s="2"/>
      <c r="H557" s="2">
        <v>2022003870</v>
      </c>
      <c r="I557" s="2" t="s">
        <v>2564</v>
      </c>
      <c r="J557" s="2"/>
      <c r="K557" s="2" t="s">
        <v>2610</v>
      </c>
      <c r="L557" s="96">
        <v>44834</v>
      </c>
      <c r="M557" s="2"/>
      <c r="N557" s="2"/>
      <c r="O557" s="2"/>
      <c r="P557" s="2"/>
      <c r="Q557" s="2"/>
      <c r="R557" s="2" t="s">
        <v>2611</v>
      </c>
      <c r="S557" s="2"/>
      <c r="T557" s="2" t="s">
        <v>2612</v>
      </c>
      <c r="U557" s="2"/>
      <c r="V557" s="99">
        <v>391.67</v>
      </c>
      <c r="W557" s="99">
        <v>391.67</v>
      </c>
      <c r="X557" s="2" t="s">
        <v>2596</v>
      </c>
      <c r="Y557" s="2" t="s">
        <v>2597</v>
      </c>
      <c r="Z557" s="98">
        <f t="shared" si="9"/>
        <v>0</v>
      </c>
      <c r="AA557" s="2"/>
    </row>
    <row r="558" spans="1:27" x14ac:dyDescent="0.25">
      <c r="A558" s="2">
        <v>2023</v>
      </c>
      <c r="B558" s="2">
        <v>0</v>
      </c>
      <c r="C558" s="2">
        <v>92403</v>
      </c>
      <c r="D558" s="2">
        <v>2220001</v>
      </c>
      <c r="E558" s="2" t="str">
        <f t="shared" si="8"/>
        <v>924032220001</v>
      </c>
      <c r="F558" s="2" t="s">
        <v>1777</v>
      </c>
      <c r="G558" s="2"/>
      <c r="H558" s="2">
        <v>2022003755</v>
      </c>
      <c r="I558" s="2" t="s">
        <v>2564</v>
      </c>
      <c r="J558" s="2"/>
      <c r="K558" s="2" t="s">
        <v>2613</v>
      </c>
      <c r="L558" s="96">
        <v>44659</v>
      </c>
      <c r="M558" s="2"/>
      <c r="N558" s="2"/>
      <c r="O558" s="2"/>
      <c r="P558" s="2"/>
      <c r="Q558" s="2"/>
      <c r="R558" s="2" t="s">
        <v>2614</v>
      </c>
      <c r="S558" s="2"/>
      <c r="T558" s="2" t="s">
        <v>2615</v>
      </c>
      <c r="U558" s="2"/>
      <c r="V558" s="99">
        <v>750</v>
      </c>
      <c r="W558" s="99">
        <v>750</v>
      </c>
      <c r="X558" s="2" t="s">
        <v>2596</v>
      </c>
      <c r="Y558" s="2" t="s">
        <v>2597</v>
      </c>
      <c r="Z558" s="98">
        <f t="shared" si="9"/>
        <v>0</v>
      </c>
      <c r="AA558" s="2"/>
    </row>
    <row r="559" spans="1:27" x14ac:dyDescent="0.25">
      <c r="A559" s="2">
        <v>2023</v>
      </c>
      <c r="B559" s="2">
        <v>0</v>
      </c>
      <c r="C559" s="2">
        <v>92404</v>
      </c>
      <c r="D559" s="2">
        <v>2210001</v>
      </c>
      <c r="E559" s="2" t="str">
        <f t="shared" si="8"/>
        <v>924042210001</v>
      </c>
      <c r="F559" s="2" t="s">
        <v>1758</v>
      </c>
      <c r="G559" s="2"/>
      <c r="H559" s="2">
        <v>2022012749</v>
      </c>
      <c r="I559" s="2" t="s">
        <v>2564</v>
      </c>
      <c r="J559" s="2"/>
      <c r="K559" s="2" t="s">
        <v>2607</v>
      </c>
      <c r="L559" s="96">
        <v>44741</v>
      </c>
      <c r="M559" s="2"/>
      <c r="N559" s="2"/>
      <c r="O559" s="2"/>
      <c r="P559" s="2"/>
      <c r="Q559" s="2"/>
      <c r="R559" s="2" t="s">
        <v>2608</v>
      </c>
      <c r="S559" s="2"/>
      <c r="T559" s="2" t="s">
        <v>2609</v>
      </c>
      <c r="U559" s="2"/>
      <c r="V559" s="97">
        <v>1500</v>
      </c>
      <c r="W559" s="97">
        <v>1500</v>
      </c>
      <c r="X559" s="2" t="s">
        <v>2596</v>
      </c>
      <c r="Y559" s="2" t="s">
        <v>2597</v>
      </c>
      <c r="Z559" s="98">
        <f t="shared" si="9"/>
        <v>0</v>
      </c>
      <c r="AA559" s="2"/>
    </row>
    <row r="560" spans="1:27" x14ac:dyDescent="0.25">
      <c r="A560" s="2">
        <v>2023</v>
      </c>
      <c r="B560" s="2">
        <v>0</v>
      </c>
      <c r="C560" s="2">
        <v>92404</v>
      </c>
      <c r="D560" s="2">
        <v>2220001</v>
      </c>
      <c r="E560" s="2" t="str">
        <f t="shared" si="8"/>
        <v>924042220001</v>
      </c>
      <c r="F560" s="2" t="s">
        <v>1777</v>
      </c>
      <c r="G560" s="2"/>
      <c r="H560" s="2">
        <v>2022003755</v>
      </c>
      <c r="I560" s="2" t="s">
        <v>2564</v>
      </c>
      <c r="J560" s="2"/>
      <c r="K560" s="2" t="s">
        <v>2613</v>
      </c>
      <c r="L560" s="96">
        <v>44659</v>
      </c>
      <c r="M560" s="2"/>
      <c r="N560" s="2"/>
      <c r="O560" s="2"/>
      <c r="P560" s="2"/>
      <c r="Q560" s="2"/>
      <c r="R560" s="2" t="s">
        <v>2614</v>
      </c>
      <c r="S560" s="2"/>
      <c r="T560" s="2" t="s">
        <v>2615</v>
      </c>
      <c r="U560" s="2"/>
      <c r="V560" s="99">
        <v>400</v>
      </c>
      <c r="W560" s="99">
        <v>400</v>
      </c>
      <c r="X560" s="2" t="s">
        <v>2596</v>
      </c>
      <c r="Y560" s="2" t="s">
        <v>2597</v>
      </c>
      <c r="Z560" s="98">
        <f t="shared" si="9"/>
        <v>0</v>
      </c>
      <c r="AA560" s="2"/>
    </row>
    <row r="561" spans="1:27" x14ac:dyDescent="0.25">
      <c r="A561" s="2">
        <v>2023</v>
      </c>
      <c r="B561" s="2">
        <v>0</v>
      </c>
      <c r="C561" s="2">
        <v>92405</v>
      </c>
      <c r="D561" s="2">
        <v>2210001</v>
      </c>
      <c r="E561" s="2" t="str">
        <f t="shared" si="8"/>
        <v>924052210001</v>
      </c>
      <c r="F561" s="2" t="s">
        <v>1758</v>
      </c>
      <c r="G561" s="2"/>
      <c r="H561" s="2">
        <v>2022012749</v>
      </c>
      <c r="I561" s="2" t="s">
        <v>2564</v>
      </c>
      <c r="J561" s="2"/>
      <c r="K561" s="2" t="s">
        <v>2607</v>
      </c>
      <c r="L561" s="96">
        <v>44741</v>
      </c>
      <c r="M561" s="2"/>
      <c r="N561" s="2"/>
      <c r="O561" s="2"/>
      <c r="P561" s="2"/>
      <c r="Q561" s="2"/>
      <c r="R561" s="2" t="s">
        <v>2608</v>
      </c>
      <c r="S561" s="2"/>
      <c r="T561" s="2" t="s">
        <v>2609</v>
      </c>
      <c r="U561" s="2"/>
      <c r="V561" s="99">
        <v>60</v>
      </c>
      <c r="W561" s="99">
        <v>60</v>
      </c>
      <c r="X561" s="2" t="s">
        <v>2596</v>
      </c>
      <c r="Y561" s="2" t="s">
        <v>2597</v>
      </c>
      <c r="Z561" s="98">
        <f t="shared" si="9"/>
        <v>0</v>
      </c>
      <c r="AA561" s="2"/>
    </row>
    <row r="562" spans="1:27" x14ac:dyDescent="0.25">
      <c r="A562" s="2">
        <v>2023</v>
      </c>
      <c r="B562" s="2">
        <v>0</v>
      </c>
      <c r="C562" s="2">
        <v>92405</v>
      </c>
      <c r="D562" s="2">
        <v>2220001</v>
      </c>
      <c r="E562" s="2" t="str">
        <f t="shared" si="8"/>
        <v>924052220001</v>
      </c>
      <c r="F562" s="2" t="s">
        <v>1777</v>
      </c>
      <c r="G562" s="2"/>
      <c r="H562" s="2">
        <v>2022003755</v>
      </c>
      <c r="I562" s="2" t="s">
        <v>2564</v>
      </c>
      <c r="J562" s="2"/>
      <c r="K562" s="2" t="s">
        <v>2613</v>
      </c>
      <c r="L562" s="96">
        <v>44659</v>
      </c>
      <c r="M562" s="2"/>
      <c r="N562" s="2"/>
      <c r="O562" s="2"/>
      <c r="P562" s="2"/>
      <c r="Q562" s="2"/>
      <c r="R562" s="2" t="s">
        <v>2614</v>
      </c>
      <c r="S562" s="2"/>
      <c r="T562" s="2" t="s">
        <v>2615</v>
      </c>
      <c r="U562" s="2"/>
      <c r="V562" s="99">
        <v>50</v>
      </c>
      <c r="W562" s="99">
        <v>50</v>
      </c>
      <c r="X562" s="2" t="s">
        <v>2596</v>
      </c>
      <c r="Y562" s="2" t="s">
        <v>2597</v>
      </c>
      <c r="Z562" s="98">
        <f t="shared" si="9"/>
        <v>0</v>
      </c>
      <c r="AA562" s="2"/>
    </row>
    <row r="563" spans="1:27" x14ac:dyDescent="0.25">
      <c r="A563" s="2">
        <v>2023</v>
      </c>
      <c r="B563" s="2">
        <v>0</v>
      </c>
      <c r="C563" s="2">
        <v>92406</v>
      </c>
      <c r="D563" s="2">
        <v>2210001</v>
      </c>
      <c r="E563" s="2" t="str">
        <f t="shared" si="8"/>
        <v>924062210001</v>
      </c>
      <c r="F563" s="2" t="s">
        <v>1758</v>
      </c>
      <c r="G563" s="2"/>
      <c r="H563" s="2">
        <v>2022012749</v>
      </c>
      <c r="I563" s="2" t="s">
        <v>2564</v>
      </c>
      <c r="J563" s="2"/>
      <c r="K563" s="2" t="s">
        <v>2607</v>
      </c>
      <c r="L563" s="96">
        <v>44741</v>
      </c>
      <c r="M563" s="2"/>
      <c r="N563" s="2"/>
      <c r="O563" s="2"/>
      <c r="P563" s="2"/>
      <c r="Q563" s="2"/>
      <c r="R563" s="2" t="s">
        <v>2608</v>
      </c>
      <c r="S563" s="2"/>
      <c r="T563" s="2" t="s">
        <v>2609</v>
      </c>
      <c r="U563" s="2"/>
      <c r="V563" s="97">
        <v>1500</v>
      </c>
      <c r="W563" s="97">
        <v>1500</v>
      </c>
      <c r="X563" s="2" t="s">
        <v>2596</v>
      </c>
      <c r="Y563" s="2" t="s">
        <v>2597</v>
      </c>
      <c r="Z563" s="98">
        <f t="shared" si="9"/>
        <v>0</v>
      </c>
      <c r="AA563" s="2"/>
    </row>
    <row r="564" spans="1:27" x14ac:dyDescent="0.25">
      <c r="A564" s="2">
        <v>2023</v>
      </c>
      <c r="B564" s="2">
        <v>0</v>
      </c>
      <c r="C564" s="2">
        <v>92406</v>
      </c>
      <c r="D564" s="2">
        <v>2220001</v>
      </c>
      <c r="E564" s="2" t="str">
        <f t="shared" si="8"/>
        <v>924062220001</v>
      </c>
      <c r="F564" s="2" t="s">
        <v>1777</v>
      </c>
      <c r="G564" s="2"/>
      <c r="H564" s="2">
        <v>2022003755</v>
      </c>
      <c r="I564" s="2" t="s">
        <v>2564</v>
      </c>
      <c r="J564" s="2"/>
      <c r="K564" s="2" t="s">
        <v>2613</v>
      </c>
      <c r="L564" s="96">
        <v>44659</v>
      </c>
      <c r="M564" s="2"/>
      <c r="N564" s="2"/>
      <c r="O564" s="2"/>
      <c r="P564" s="2"/>
      <c r="Q564" s="2"/>
      <c r="R564" s="2" t="s">
        <v>2614</v>
      </c>
      <c r="S564" s="2"/>
      <c r="T564" s="2" t="s">
        <v>2615</v>
      </c>
      <c r="U564" s="2"/>
      <c r="V564" s="99">
        <v>375</v>
      </c>
      <c r="W564" s="99">
        <v>375</v>
      </c>
      <c r="X564" s="2" t="s">
        <v>2596</v>
      </c>
      <c r="Y564" s="2" t="s">
        <v>2597</v>
      </c>
      <c r="Z564" s="98">
        <f t="shared" si="9"/>
        <v>0</v>
      </c>
      <c r="AA564" s="2"/>
    </row>
    <row r="565" spans="1:27" x14ac:dyDescent="0.25">
      <c r="A565" s="2">
        <v>2023</v>
      </c>
      <c r="B565" s="2">
        <v>0</v>
      </c>
      <c r="C565" s="2">
        <v>92900</v>
      </c>
      <c r="D565" s="2">
        <v>2269935</v>
      </c>
      <c r="E565" s="2" t="str">
        <f t="shared" si="8"/>
        <v>929002269935</v>
      </c>
      <c r="F565" s="2" t="s">
        <v>508</v>
      </c>
      <c r="G565" s="2"/>
      <c r="H565" s="2">
        <v>2021014730</v>
      </c>
      <c r="I565" s="2" t="s">
        <v>2564</v>
      </c>
      <c r="J565" s="2"/>
      <c r="K565" s="2" t="s">
        <v>2739</v>
      </c>
      <c r="L565" s="96">
        <v>44562</v>
      </c>
      <c r="M565" s="2"/>
      <c r="N565" s="2"/>
      <c r="O565" s="2"/>
      <c r="P565" s="2"/>
      <c r="Q565" s="2"/>
      <c r="R565" s="2" t="s">
        <v>2740</v>
      </c>
      <c r="S565" s="2"/>
      <c r="T565" s="2" t="s">
        <v>2741</v>
      </c>
      <c r="U565" s="2"/>
      <c r="V565" s="97">
        <v>1400</v>
      </c>
      <c r="W565" s="97">
        <v>1400</v>
      </c>
      <c r="X565" s="2" t="s">
        <v>2596</v>
      </c>
      <c r="Y565" s="2" t="s">
        <v>2597</v>
      </c>
      <c r="Z565" s="98">
        <f t="shared" si="9"/>
        <v>0</v>
      </c>
      <c r="AA565" s="2"/>
    </row>
    <row r="566" spans="1:27" x14ac:dyDescent="0.25">
      <c r="A566" s="2">
        <v>2023</v>
      </c>
      <c r="B566" s="2">
        <v>0</v>
      </c>
      <c r="C566" s="2">
        <v>93100</v>
      </c>
      <c r="D566" s="2">
        <v>2060001</v>
      </c>
      <c r="E566" s="2" t="str">
        <f t="shared" si="8"/>
        <v>931002060001</v>
      </c>
      <c r="F566" s="2" t="s">
        <v>279</v>
      </c>
      <c r="G566" s="2"/>
      <c r="H566" s="2">
        <v>2020007037</v>
      </c>
      <c r="I566" s="2" t="s">
        <v>2564</v>
      </c>
      <c r="J566" s="2"/>
      <c r="K566" s="2" t="s">
        <v>2599</v>
      </c>
      <c r="L566" s="96">
        <v>44562</v>
      </c>
      <c r="M566" s="2"/>
      <c r="N566" s="2"/>
      <c r="O566" s="2"/>
      <c r="P566" s="2"/>
      <c r="Q566" s="2"/>
      <c r="R566" s="2" t="s">
        <v>2600</v>
      </c>
      <c r="S566" s="2"/>
      <c r="T566" s="2" t="s">
        <v>2601</v>
      </c>
      <c r="U566" s="2"/>
      <c r="V566" s="99">
        <v>137.94</v>
      </c>
      <c r="W566" s="99">
        <v>137.94</v>
      </c>
      <c r="X566" s="2" t="s">
        <v>2596</v>
      </c>
      <c r="Y566" s="2" t="s">
        <v>2597</v>
      </c>
      <c r="Z566" s="98">
        <f t="shared" si="9"/>
        <v>0</v>
      </c>
      <c r="AA566" s="2"/>
    </row>
    <row r="567" spans="1:27" x14ac:dyDescent="0.25">
      <c r="A567" s="2">
        <v>2023</v>
      </c>
      <c r="B567" s="2">
        <v>0</v>
      </c>
      <c r="C567" s="2">
        <v>93100</v>
      </c>
      <c r="D567" s="2">
        <v>2200010</v>
      </c>
      <c r="E567" s="2" t="str">
        <f t="shared" si="8"/>
        <v>931002200010</v>
      </c>
      <c r="F567" s="2" t="s">
        <v>393</v>
      </c>
      <c r="G567" s="2"/>
      <c r="H567" s="2">
        <v>2020014540</v>
      </c>
      <c r="I567" s="2" t="s">
        <v>2564</v>
      </c>
      <c r="J567" s="2"/>
      <c r="K567" s="2" t="s">
        <v>2606</v>
      </c>
      <c r="L567" s="96">
        <v>44562</v>
      </c>
      <c r="M567" s="2"/>
      <c r="N567" s="2"/>
      <c r="O567" s="2"/>
      <c r="P567" s="2"/>
      <c r="Q567" s="2"/>
      <c r="R567" s="2" t="s">
        <v>2600</v>
      </c>
      <c r="S567" s="2"/>
      <c r="T567" s="2" t="s">
        <v>2601</v>
      </c>
      <c r="U567" s="2"/>
      <c r="V567" s="99">
        <v>500.94</v>
      </c>
      <c r="W567" s="99">
        <v>500.94</v>
      </c>
      <c r="X567" s="2" t="s">
        <v>2596</v>
      </c>
      <c r="Y567" s="2" t="s">
        <v>2597</v>
      </c>
      <c r="Z567" s="98">
        <f t="shared" si="9"/>
        <v>0</v>
      </c>
      <c r="AA567" s="2"/>
    </row>
    <row r="568" spans="1:27" x14ac:dyDescent="0.25">
      <c r="W568" s="58">
        <f>SUM(W269:W567)</f>
        <v>1931455.32</v>
      </c>
    </row>
  </sheetData>
  <autoFilter ref="A1:C258" xr:uid="{F90A544F-E782-40F1-9D3F-5CF242D2A68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F4BF629544414E94ADA868598E8D3D" ma:contentTypeVersion="10" ma:contentTypeDescription="Crea un document nou" ma:contentTypeScope="" ma:versionID="f7bbd43b6f7588fb63b3d364566a62fb">
  <xsd:schema xmlns:xsd="http://www.w3.org/2001/XMLSchema" xmlns:xs="http://www.w3.org/2001/XMLSchema" xmlns:p="http://schemas.microsoft.com/office/2006/metadata/properties" xmlns:ns2="69ad8f60-4f7f-4192-ab58-0d8c01d7a4af" xmlns:ns3="c56b7cd6-c0cb-40e3-b8ef-7831d7f0f0c4" targetNamespace="http://schemas.microsoft.com/office/2006/metadata/properties" ma:root="true" ma:fieldsID="5291d75a61bd5f4100f18c9c011708eb" ns2:_="" ns3:_="">
    <xsd:import namespace="69ad8f60-4f7f-4192-ab58-0d8c01d7a4af"/>
    <xsd:import namespace="c56b7cd6-c0cb-40e3-b8ef-7831d7f0f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d8f60-4f7f-4192-ab58-0d8c01d7a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888dafe0-e5e9-4375-8b1b-10bda10b45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b7cd6-c0cb-40e3-b8ef-7831d7f0f0c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2c1f97a-672e-4a06-a0c6-d874e328e856}" ma:internalName="TaxCatchAll" ma:showField="CatchAllData" ma:web="c56b7cd6-c0cb-40e3-b8ef-7831d7f0f0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ad8f60-4f7f-4192-ab58-0d8c01d7a4af">
      <Terms xmlns="http://schemas.microsoft.com/office/infopath/2007/PartnerControls"/>
    </lcf76f155ced4ddcb4097134ff3c332f>
    <TaxCatchAll xmlns="c56b7cd6-c0cb-40e3-b8ef-7831d7f0f0c4" xsi:nil="true"/>
    <SharedWithUsers xmlns="c56b7cd6-c0cb-40e3-b8ef-7831d7f0f0c4">
      <UserInfo>
        <DisplayName>Laura Montanyà</DisplayName>
        <AccountId>10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F1D8B2-9FB8-4F0B-8525-77CA0BAD5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d8f60-4f7f-4192-ab58-0d8c01d7a4af"/>
    <ds:schemaRef ds:uri="c56b7cd6-c0cb-40e3-b8ef-7831d7f0f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46408C-DF39-464C-AAA5-FFE71534DCC8}">
  <ds:schemaRefs>
    <ds:schemaRef ds:uri="http://schemas.microsoft.com/office/2006/metadata/properties"/>
    <ds:schemaRef ds:uri="http://schemas.microsoft.com/office/infopath/2007/PartnerControls"/>
    <ds:schemaRef ds:uri="69ad8f60-4f7f-4192-ab58-0d8c01d7a4af"/>
    <ds:schemaRef ds:uri="c56b7cd6-c0cb-40e3-b8ef-7831d7f0f0c4"/>
  </ds:schemaRefs>
</ds:datastoreItem>
</file>

<file path=customXml/itemProps3.xml><?xml version="1.0" encoding="utf-8"?>
<ds:datastoreItem xmlns:ds="http://schemas.openxmlformats.org/officeDocument/2006/customXml" ds:itemID="{FC1E179F-35FE-4167-A202-B381A7B29E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11</vt:i4>
      </vt:variant>
    </vt:vector>
  </HeadingPairs>
  <TitlesOfParts>
    <vt:vector size="11" baseType="lpstr">
      <vt:lpstr>INGRESSOS</vt:lpstr>
      <vt:lpstr>DESPESES</vt:lpstr>
      <vt:lpstr>ANNEX INVERSIONS</vt:lpstr>
      <vt:lpstr>CONSOLIDAT</vt:lpstr>
      <vt:lpstr>RATI DEUTE VIU</vt:lpstr>
      <vt:lpstr>ESTALVI NET</vt:lpstr>
      <vt:lpstr>CLASSIF INGRESSOS</vt:lpstr>
      <vt:lpstr>CLASSIF DESPESES</vt:lpstr>
      <vt:lpstr>OFICINES</vt:lpstr>
      <vt:lpstr>partides cgap</vt:lpstr>
      <vt:lpstr>A I D FUTURES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Montanyà</dc:creator>
  <cp:keywords/>
  <dc:description/>
  <cp:lastModifiedBy>Laura Montanyà</cp:lastModifiedBy>
  <cp:revision/>
  <dcterms:created xsi:type="dcterms:W3CDTF">2022-08-26T10:50:18Z</dcterms:created>
  <dcterms:modified xsi:type="dcterms:W3CDTF">2023-01-25T10:27:20Z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0x010100F7F4BF629544414E94ADA868598E8D3D</vt:lpwstr>
  </property>
  <property fmtid="{D5CDD505-2E9C-101B-9397-08002B2CF9AE}" pid="3" name="MediaServiceImageTags">
    <vt:lpwstr/>
  </property>
</Properties>
</file>